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g" ContentType="image/jpe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Page de garde" sheetId="1" state="visible" r:id="rId1"/>
    <sheet name="DPGF" sheetId="2" state="visible" r:id="rId2"/>
    <sheet name="Paramètres" sheetId="3" state="hidden" r:id="rId3"/>
    <sheet name="Version" sheetId="4" state="hidden" r:id="rId4"/>
    <sheet name="Coordonnées Entreprise" sheetId="5" state="visible" r:id="rId5"/>
  </sheets>
  <definedNames>
    <definedName name="Print_Titles" localSheetId="1">DPGF!$1:$3</definedName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/>
</workbook>
</file>

<file path=xl/sharedStrings.xml><?xml version="1.0" encoding="utf-8"?>
<sst xmlns="http://schemas.openxmlformats.org/spreadsheetml/2006/main" count="163" uniqueCount="163">
  <si>
    <t xml:space="preserve">MAITRE D'OUVRAGE
CEREMA DTER E
1 Ile du Saulcy
CS 30855 Dir Ter Est Bat C
57045 METZ CEDEX 1</t>
  </si>
  <si>
    <t xml:space="preserve">ARCHITECTE : 
    ECHO ARCHITECTURE
    20 rue des Foulons
    67200 Strasbourg
    Tél : 09 62 67 12 23
    Mél : info@echo-archi.com</t>
  </si>
  <si>
    <t xml:space="preserve">ECONOMISTE DE LA CONSTRUCTION : 
    AGORA MO
    31J Victor Schoelcher
    68200 MULHOUSE
    Tél : 0389 458 286
    Mél : agoramo68@gmail.com</t>
  </si>
  <si>
    <t xml:space="preserve">BE STRUCTURE : 
    IH INGENIERIE
    15 rue Poincaré
    68100 MULHOUSE
    Tél : 03 89 44 20 61
    Mél : contact@ih-ingenierie.fr</t>
  </si>
  <si>
    <t xml:space="preserve">BE FLUIDES : 
    LARBRE INGENIERIE
    12 C Chemin de la Hardt
    68080 INGERSHEIM
    Tél : 03 89 80 39 69
    Mél : bet68@larbre-ingenierie.fr</t>
  </si>
  <si>
    <t>Dossier</t>
  </si>
  <si>
    <t xml:space="preserve">COORDONNATEUR SECURITE CHANTIER : 
    QUALICONSULT SECURITE - ALSACE &amp; FRANCHE-COMTE
    19 rue des Cigognes
    67960 ENTZHEIM</t>
  </si>
  <si>
    <t>Date</t>
  </si>
  <si>
    <t>Phase</t>
  </si>
  <si>
    <t>Indice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</si>
  <si>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</si>
  <si>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</si>
  <si>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</si>
  <si>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</si>
  <si>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</si>
  <si>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</si>
  <si>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</si>
  <si>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</si>
  <si>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</si>
  <si>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</si>
  <si>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</si>
  <si>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</si>
  <si>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</si>
  <si>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</si>
  <si>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</si>
  <si>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</si>
  <si>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</si>
  <si>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</si>
  <si>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</si>
  <si>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 xml:space="preserve">Code CAO</t>
  </si>
  <si>
    <t>Désignation</t>
  </si>
  <si>
    <t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</si>
  <si>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</si>
  <si>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</si>
  <si>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</si>
  <si>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</si>
  <si>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</si>
  <si>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</si>
  <si>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>Marque</t>
  </si>
  <si>
    <t>Référence</t>
  </si>
  <si>
    <t>Commentaire</t>
  </si>
  <si>
    <t>Localisation</t>
  </si>
  <si>
    <t xml:space="preserve">Lot n°1</t>
  </si>
  <si>
    <t>ECHAFAUDAGE</t>
  </si>
  <si>
    <t>1.1</t>
  </si>
  <si>
    <t>3.T</t>
  </si>
  <si>
    <t>3.U.IMAGE</t>
  </si>
  <si>
    <t>1.1.1</t>
  </si>
  <si>
    <t xml:space="preserve">ECHAFAUDAGE </t>
  </si>
  <si>
    <t>1.1.1.1</t>
  </si>
  <si>
    <t xml:space="preserve">Echafaudage - 5 mois de location</t>
  </si>
  <si>
    <t>9.T</t>
  </si>
  <si>
    <t>9.L</t>
  </si>
  <si>
    <t xml:space="preserve">Localisation : Echafaudage sur la couverture en cuivre et sur les deux toiture terrasse 
Zone d'échafaudage :
- Bâtiment A : toiture terrasse
- Bâtiment B : Toiture terrasse avec tour escalier d'accès
- Bâtiment C : Toiture cuivre 
</t>
  </si>
  <si>
    <t>9.U.IMAGE</t>
  </si>
  <si>
    <t>9.M.A</t>
  </si>
  <si>
    <t>9.M.B</t>
  </si>
  <si>
    <t>9.M.C</t>
  </si>
  <si>
    <t>9.M.D</t>
  </si>
  <si>
    <t>9.M.E</t>
  </si>
  <si>
    <t>9.M.F</t>
  </si>
  <si>
    <t>9.M.Z</t>
  </si>
  <si>
    <t>9.&amp;</t>
  </si>
  <si>
    <t>1.1.1.2</t>
  </si>
  <si>
    <t xml:space="preserve">Tunnel de protection sur entrée</t>
  </si>
  <si>
    <t>ENS</t>
  </si>
  <si>
    <t xml:space="preserve">Localisation : Sur pignon bâtiment couverture cuivre</t>
  </si>
  <si>
    <t>1.1.1.3</t>
  </si>
  <si>
    <t xml:space="preserve">Escalier accoles aux échafaudage</t>
  </si>
  <si>
    <t>1.1.1.4</t>
  </si>
  <si>
    <t xml:space="preserve">Console de débord de toiture</t>
  </si>
  <si>
    <t>ML</t>
  </si>
  <si>
    <t xml:space="preserve">Localisation : bâtiment avec couverture en cuivre</t>
  </si>
  <si>
    <t>1.1.1.5</t>
  </si>
  <si>
    <t xml:space="preserve">Filet mail fine de protections</t>
  </si>
  <si>
    <t>1.1.1.6</t>
  </si>
  <si>
    <t xml:space="preserve">Tour escalier base simple - 2.00 m</t>
  </si>
  <si>
    <t xml:space="preserve">Localisation : Pour accès toiture terrasse toiture B</t>
  </si>
  <si>
    <t>1.1.1.7</t>
  </si>
  <si>
    <t xml:space="preserve">Plus-value pour location</t>
  </si>
  <si>
    <t xml:space="preserve"> Variante</t>
  </si>
  <si>
    <t>1.1.1.8</t>
  </si>
  <si>
    <t xml:space="preserve">Plus-value pour location Escalier</t>
  </si>
  <si>
    <t>SEMAI</t>
  </si>
  <si>
    <t>1.1.1.9</t>
  </si>
  <si>
    <t xml:space="preserve">Plus-value pour location tour accès</t>
  </si>
  <si>
    <t>1.1.1.10</t>
  </si>
  <si>
    <t xml:space="preserve">Plus-value pour location de filets de protections</t>
  </si>
  <si>
    <t>4.&amp;</t>
  </si>
  <si>
    <t>3.&amp;</t>
  </si>
  <si>
    <t xml:space="preserve">Total H.T. :</t>
  </si>
  <si>
    <t xml:space="preserve">Total T.V.A. (20%) :</t>
  </si>
  <si>
    <t xml:space="preserve">Total T.T.C. :</t>
  </si>
  <si>
    <t xml:space="preserve">RECAPITULATIF
Lot n°1 ECHAFAUDAGE</t>
  </si>
  <si>
    <t xml:space="preserve">RECAPITULATIF DES CHAPITRES</t>
  </si>
  <si>
    <t xml:space="preserve">1.1 - ECHAFAUDAGE</t>
  </si>
  <si>
    <t xml:space="preserve">- 1.1.1 - ECHAFAUDAGE</t>
  </si>
  <si>
    <t xml:space="preserve">Total du lot ECHAFAUDAGE</t>
  </si>
  <si>
    <t xml:space="preserve">Soit en toutes lettres TTC : </t>
  </si>
  <si>
    <t xml:space="preserve">Paramètres document</t>
  </si>
  <si>
    <t>1.</t>
  </si>
  <si>
    <t xml:space="preserve">Titre du document :</t>
  </si>
  <si>
    <t>DPGF</t>
  </si>
  <si>
    <t>2.</t>
  </si>
  <si>
    <t xml:space="preserve">Titre du dossier :</t>
  </si>
  <si>
    <t xml:space="preserve">CEREMA - STRASBOURG</t>
  </si>
  <si>
    <t>3.</t>
  </si>
  <si>
    <t xml:space="preserve">Code du dossier</t>
  </si>
  <si>
    <t>2024.09.23</t>
  </si>
  <si>
    <t>4.</t>
  </si>
  <si>
    <t xml:space="preserve">Code du lot / des lots :</t>
  </si>
  <si>
    <t>5.</t>
  </si>
  <si>
    <t xml:space="preserve">Titre du lot / des lots :</t>
  </si>
  <si>
    <t>6.</t>
  </si>
  <si>
    <t xml:space="preserve">Date de valeur du lot / des lots :</t>
  </si>
  <si>
    <t>07/10/2025</t>
  </si>
  <si>
    <t>7.</t>
  </si>
  <si>
    <t xml:space="preserve">Phase :</t>
  </si>
  <si>
    <t>DCE</t>
  </si>
  <si>
    <t>8.</t>
  </si>
  <si>
    <t xml:space="preserve">Indice :</t>
  </si>
  <si>
    <t>C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</si>
  <si>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</si>
  <si>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</si>
  <si>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</si>
  <si>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</si>
  <si>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>10.</t>
  </si>
  <si>
    <t xml:space="preserve">Rue du dossier</t>
  </si>
  <si>
    <t xml:space="preserve">1 rue jean Mentelin</t>
  </si>
  <si>
    <t>11.</t>
  </si>
  <si>
    <t xml:space="preserve">Code postal et ville du dossier</t>
  </si>
  <si>
    <t xml:space="preserve">67200 STRASBOURG</t>
  </si>
  <si>
    <t>12.</t>
  </si>
  <si>
    <t xml:space="preserve">Parcelle du dossier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</si>
  <si>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</si>
  <si>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</si>
  <si>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</si>
  <si>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</si>
  <si>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</si>
  <si>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</si>
  <si>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</si>
  <si>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</si>
  <si>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</si>
  <si>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</si>
  <si>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</si>
  <si>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</si>
  <si>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</si>
  <si>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</si>
  <si>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</si>
  <si>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</si>
  <si>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</si>
  <si>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</si>
  <si>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</si>
  <si>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</si>
  <si>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>Ville</t>
  </si>
  <si>
    <t>Localité</t>
  </si>
  <si>
    <t xml:space="preserve">Boîte postale</t>
  </si>
  <si>
    <t>Téléphone</t>
  </si>
  <si>
    <t>9.</t>
  </si>
  <si>
    <t>Fax</t>
  </si>
  <si>
    <t xml:space="preserve"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</si>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</sst>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#,##0.000"/>
    <numFmt numFmtId="161" formatCode="#,##0.00\ [$€];[Red]\-#,##0.00\ [$€]"/>
    <numFmt numFmtId="162" formatCode="00000"/>
    <numFmt numFmtId="163" formatCode="0#&quot; &quot;##&quot; &quot;##&quot; &quot;##&quot; &quot;##"/>
  </numFmts>
  <fonts count="19">
    <font>
      <sz val="11.000000"/>
      <color theme="1"/>
      <name val="Calibri"/>
      <scheme val="minor"/>
    </font>
    <font>
      <sz val="8.000000"/>
      <color theme="1"/>
      <name val="Arial"/>
    </font>
    <font>
      <sz val="14.000000"/>
      <color theme="1"/>
      <name val="Arial"/>
    </font>
    <font>
      <b/>
      <sz val="9.000000"/>
      <color theme="1"/>
      <name val="Arial"/>
    </font>
    <font>
      <sz val="7.000000"/>
      <color theme="1"/>
      <name val="Arial"/>
    </font>
    <font>
      <b/>
      <sz val="14.000000"/>
      <color theme="1"/>
      <name val="Arial"/>
    </font>
    <font>
      <sz val="10.000000"/>
      <color theme="1"/>
      <name val="Arial"/>
    </font>
    <font>
      <sz val="7.000000"/>
      <name val="Arial"/>
    </font>
    <font>
      <b/>
      <u/>
      <sz val="12.000000"/>
      <name val="Arial"/>
    </font>
    <font>
      <b/>
      <sz val="11.000000"/>
      <name val="Arial"/>
    </font>
    <font>
      <sz val="6.000000"/>
      <name val="Arial"/>
    </font>
    <font>
      <b/>
      <sz val="8.000000"/>
      <name val="Arial"/>
    </font>
    <font>
      <sz val="8.000000"/>
      <name val="Arial"/>
    </font>
    <font>
      <i/>
      <sz val="8.000000"/>
      <name val="Arial"/>
    </font>
    <font>
      <b/>
      <sz val="10.000000"/>
      <name val="Arial"/>
    </font>
    <font>
      <b/>
      <u/>
      <sz val="12.000000"/>
      <color theme="1"/>
      <name val="Arial"/>
    </font>
    <font>
      <b/>
      <u/>
      <sz val="10.000000"/>
      <color theme="1"/>
      <name val="Arial"/>
    </font>
    <font>
      <b/>
      <sz val="10.000000"/>
      <color theme="1"/>
      <name val="Arial"/>
    </font>
    <font>
      <sz val="9.00000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DFDFDF"/>
      </patternFill>
    </fill>
  </fills>
  <borders count="24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98">
    <xf fontId="0" fillId="0" borderId="0" numFmtId="0" xfId="0"/>
    <xf fontId="1" fillId="2" borderId="1" numFmtId="0" xfId="0" applyFont="1" applyFill="1" applyBorder="1" applyAlignment="1">
      <alignment vertical="top" wrapText="1"/>
    </xf>
    <xf fontId="1" fillId="2" borderId="2" numFmtId="0" xfId="0" applyFont="1" applyFill="1" applyBorder="1" applyAlignment="1">
      <alignment vertical="top" wrapText="1"/>
    </xf>
    <xf fontId="1" fillId="0" borderId="2" numFmtId="0" xfId="0" applyFont="1" applyBorder="1" applyAlignment="1">
      <alignment vertical="top" wrapText="1"/>
    </xf>
    <xf fontId="1" fillId="0" borderId="3" numFmtId="0" xfId="0" applyFont="1" applyBorder="1" applyAlignment="1">
      <alignment vertical="top" wrapText="1"/>
    </xf>
    <xf fontId="1" fillId="2" borderId="4" numFmtId="0" xfId="0" applyFont="1" applyFill="1" applyBorder="1" applyAlignment="1">
      <alignment vertical="top" wrapText="1"/>
    </xf>
    <xf fontId="1" fillId="2" borderId="0" numFmtId="0" xfId="0" applyFont="1" applyFill="1" applyAlignment="1">
      <alignment vertical="top" wrapText="1"/>
    </xf>
    <xf fontId="1" fillId="0" borderId="0" numFmtId="0" xfId="0" applyFont="1" applyAlignment="1">
      <alignment vertical="top" wrapText="1"/>
    </xf>
    <xf fontId="1" fillId="0" borderId="5" numFmtId="0" xfId="0" applyFont="1" applyBorder="1" applyAlignment="1">
      <alignment vertical="top" wrapText="1"/>
    </xf>
    <xf fontId="2" fillId="0" borderId="0" numFmtId="0" xfId="0" applyFont="1" applyAlignment="1">
      <alignment horizontal="center" vertical="center" wrapText="1"/>
    </xf>
    <xf fontId="3" fillId="0" borderId="0" numFmtId="0" xfId="0" applyFont="1" applyAlignment="1">
      <alignment horizontal="left" vertical="top" wrapText="1"/>
    </xf>
    <xf fontId="4" fillId="2" borderId="0" numFmtId="0" xfId="0" applyFont="1" applyFill="1" applyAlignment="1">
      <alignment vertical="top" wrapText="1"/>
    </xf>
    <xf fontId="5" fillId="0" borderId="0" numFmtId="0" xfId="0" applyFont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 wrapText="1"/>
    </xf>
    <xf fontId="2" fillId="0" borderId="5" numFmtId="0" xfId="0" applyFont="1" applyBorder="1" applyAlignment="1">
      <alignment horizontal="center" vertical="center" wrapText="1"/>
    </xf>
    <xf fontId="2" fillId="0" borderId="6" numFmtId="0" xfId="0" applyFont="1" applyBorder="1" applyAlignment="1">
      <alignment horizontal="center" vertical="center" wrapText="1"/>
    </xf>
    <xf fontId="2" fillId="0" borderId="7" numFmtId="0" xfId="0" applyFont="1" applyBorder="1" applyAlignment="1">
      <alignment horizontal="center" vertical="center" wrapText="1"/>
    </xf>
    <xf fontId="2" fillId="0" borderId="8" numFmtId="0" xfId="0" applyFont="1" applyBorder="1" applyAlignment="1">
      <alignment horizontal="center" vertical="center" wrapText="1"/>
    </xf>
    <xf fontId="6" fillId="0" borderId="9" numFmtId="0" xfId="0" applyFont="1" applyBorder="1" applyAlignment="1">
      <alignment horizontal="center" vertical="center" wrapText="1"/>
    </xf>
    <xf fontId="1" fillId="2" borderId="6" numFmtId="0" xfId="0" applyFont="1" applyFill="1" applyBorder="1" applyAlignment="1">
      <alignment vertical="top" wrapText="1"/>
    </xf>
    <xf fontId="1" fillId="2" borderId="7" numFmtId="0" xfId="0" applyFont="1" applyFill="1" applyBorder="1" applyAlignment="1">
      <alignment vertical="top" wrapText="1"/>
    </xf>
    <xf fontId="1" fillId="0" borderId="7" numFmtId="0" xfId="0" applyFont="1" applyBorder="1" applyAlignment="1">
      <alignment vertical="top" wrapText="1"/>
    </xf>
    <xf fontId="1" fillId="0" borderId="8" numFmtId="0" xfId="0" applyFont="1" applyBorder="1" applyAlignment="1">
      <alignment vertical="top" wrapText="1"/>
    </xf>
    <xf fontId="1" fillId="0" borderId="9" numFmtId="0" xfId="0" applyFont="1" applyBorder="1" applyAlignment="1">
      <alignment horizontal="center" vertical="top" wrapText="1"/>
    </xf>
    <xf fontId="7" fillId="0" borderId="10" numFmtId="0" xfId="0" applyFont="1" applyBorder="1" applyAlignment="1">
      <alignment vertical="top" wrapText="1"/>
    </xf>
    <xf fontId="8" fillId="0" borderId="2" numFmtId="0" xfId="0" applyFont="1" applyBorder="1" applyAlignment="1">
      <alignment vertical="top" wrapText="1"/>
    </xf>
    <xf fontId="8" fillId="0" borderId="10" numFmtId="0" xfId="0" applyFont="1" applyBorder="1" applyAlignment="1">
      <alignment vertical="top" wrapText="1"/>
    </xf>
    <xf fontId="7" fillId="0" borderId="11" numFmtId="0" xfId="0" applyFont="1" applyBorder="1" applyAlignment="1">
      <alignment vertical="top" wrapText="1"/>
    </xf>
    <xf fontId="8" fillId="0" borderId="0" numFmtId="0" xfId="0" applyFont="1" applyAlignment="1">
      <alignment vertical="top" wrapText="1"/>
    </xf>
    <xf fontId="8" fillId="0" borderId="11" numFmtId="0" xfId="0" applyFont="1" applyBorder="1" applyAlignment="1">
      <alignment vertical="top" wrapText="1"/>
    </xf>
    <xf fontId="1" fillId="0" borderId="0" numFmtId="0" xfId="0" applyFont="1" applyAlignment="1">
      <alignment vertical="top"/>
    </xf>
    <xf fontId="9" fillId="0" borderId="0" numFmtId="0" xfId="0" applyFont="1" applyAlignment="1">
      <alignment vertical="top" wrapText="1"/>
    </xf>
    <xf fontId="9" fillId="0" borderId="11" numFmtId="0" xfId="0" applyFont="1" applyBorder="1" applyAlignment="1">
      <alignment vertical="top" wrapText="1"/>
    </xf>
    <xf fontId="10" fillId="0" borderId="11" numFmtId="0" xfId="0" applyFont="1" applyBorder="1" applyAlignment="1">
      <alignment vertical="top" wrapText="1"/>
    </xf>
    <xf fontId="11" fillId="0" borderId="11" numFmtId="0" xfId="0" applyFont="1" applyBorder="1" applyAlignment="1">
      <alignment vertical="top" wrapText="1"/>
    </xf>
    <xf fontId="1" fillId="0" borderId="11" numFmtId="0" xfId="0" applyFont="1" applyBorder="1" applyAlignment="1">
      <alignment vertical="top" wrapText="1"/>
    </xf>
    <xf fontId="11" fillId="0" borderId="9" numFmtId="0" xfId="0" applyFont="1" applyBorder="1" applyAlignment="1">
      <alignment horizontal="right" vertical="top" wrapText="1"/>
    </xf>
    <xf fontId="11" fillId="0" borderId="9" numFmtId="4" xfId="0" applyNumberFormat="1" applyFont="1" applyBorder="1" applyAlignment="1">
      <alignment horizontal="right" vertical="top" wrapText="1"/>
    </xf>
    <xf fontId="12" fillId="0" borderId="12" numFmtId="4" xfId="0" applyNumberFormat="1" applyFont="1" applyBorder="1" applyAlignment="1" applyProtection="1">
      <alignment vertical="top" wrapText="1"/>
      <protection locked="0"/>
    </xf>
    <xf fontId="12" fillId="0" borderId="9" numFmtId="4" xfId="0" applyNumberFormat="1" applyFont="1" applyBorder="1" applyAlignment="1">
      <alignment vertical="top" wrapText="1"/>
    </xf>
    <xf fontId="4" fillId="0" borderId="0" numFmtId="10" xfId="0" applyNumberFormat="1" applyFont="1" applyAlignment="1">
      <alignment horizontal="right" vertical="top" wrapText="1"/>
    </xf>
    <xf fontId="13" fillId="0" borderId="11" numFmtId="0" xfId="0" applyFont="1" applyBorder="1" applyAlignment="1">
      <alignment vertical="top" wrapText="1"/>
    </xf>
    <xf fontId="11" fillId="0" borderId="9" numFmtId="3" xfId="0" applyNumberFormat="1" applyFont="1" applyBorder="1" applyAlignment="1">
      <alignment horizontal="right" vertical="top" wrapText="1"/>
    </xf>
    <xf fontId="11" fillId="0" borderId="9" numFmtId="160" xfId="0" applyNumberFormat="1" applyFont="1" applyBorder="1" applyAlignment="1">
      <alignment horizontal="right" vertical="top" wrapText="1"/>
    </xf>
    <xf fontId="0" fillId="0" borderId="0" numFmtId="0" xfId="0"/>
    <xf fontId="14" fillId="0" borderId="1" numFmtId="0" xfId="0" applyFont="1" applyBorder="1" applyAlignment="1">
      <alignment vertical="top" wrapText="1"/>
    </xf>
    <xf fontId="14" fillId="0" borderId="2" numFmtId="0" xfId="0" applyFont="1" applyBorder="1" applyAlignment="1">
      <alignment vertical="top" wrapText="1"/>
    </xf>
    <xf fontId="14" fillId="0" borderId="2" numFmtId="0" xfId="0" applyFont="1" applyBorder="1" applyAlignment="1">
      <alignment horizontal="right" vertical="top" wrapText="1"/>
    </xf>
    <xf fontId="14" fillId="0" borderId="3" numFmtId="0" xfId="0" applyFont="1" applyBorder="1" applyAlignment="1">
      <alignment horizontal="right" vertical="top" wrapText="1"/>
    </xf>
    <xf fontId="1" fillId="0" borderId="4" numFmtId="0" xfId="0" applyFont="1" applyBorder="1" applyAlignment="1">
      <alignment vertical="top" wrapText="1"/>
    </xf>
    <xf fontId="14" fillId="0" borderId="4" numFmtId="0" xfId="0" applyFont="1" applyBorder="1" applyAlignment="1">
      <alignment vertical="top" wrapText="1"/>
    </xf>
    <xf fontId="14" fillId="0" borderId="0" numFmtId="0" xfId="0" applyFont="1" applyAlignment="1">
      <alignment vertical="top" wrapText="1"/>
    </xf>
    <xf fontId="14" fillId="0" borderId="0" numFmtId="161" xfId="0" applyNumberFormat="1" applyFont="1" applyAlignment="1">
      <alignment horizontal="right" vertical="top" wrapText="1"/>
    </xf>
    <xf fontId="14" fillId="0" borderId="5" numFmtId="161" xfId="0" applyNumberFormat="1" applyFont="1" applyBorder="1" applyAlignment="1">
      <alignment horizontal="right" vertical="top" wrapText="1"/>
    </xf>
    <xf fontId="14" fillId="0" borderId="6" numFmtId="0" xfId="0" applyFont="1" applyBorder="1" applyAlignment="1">
      <alignment vertical="top" wrapText="1"/>
    </xf>
    <xf fontId="14" fillId="0" borderId="7" numFmtId="0" xfId="0" applyFont="1" applyBorder="1" applyAlignment="1">
      <alignment vertical="top" wrapText="1"/>
    </xf>
    <xf fontId="14" fillId="0" borderId="7" numFmtId="161" xfId="0" applyNumberFormat="1" applyFont="1" applyBorder="1" applyAlignment="1">
      <alignment horizontal="right" vertical="top" wrapText="1"/>
    </xf>
    <xf fontId="14" fillId="0" borderId="8" numFmtId="161" xfId="0" applyNumberFormat="1" applyFont="1" applyBorder="1" applyAlignment="1">
      <alignment horizontal="right" vertical="top" wrapText="1"/>
    </xf>
    <xf fontId="15" fillId="0" borderId="2" numFmtId="0" xfId="0" applyFont="1" applyBorder="1" applyAlignment="1">
      <alignment horizontal="center" vertical="top" wrapText="1"/>
    </xf>
    <xf fontId="16" fillId="0" borderId="0" numFmtId="0" xfId="0" applyFont="1" applyAlignment="1">
      <alignment horizontal="center" vertical="top" wrapText="1"/>
    </xf>
    <xf fontId="17" fillId="0" borderId="0" numFmtId="0" xfId="0" applyFont="1" applyAlignment="1">
      <alignment horizontal="left" vertical="top" wrapText="1"/>
    </xf>
    <xf fontId="17" fillId="0" borderId="0" numFmtId="0" xfId="0" applyFont="1" applyAlignment="1">
      <alignment vertical="top" wrapText="1"/>
    </xf>
    <xf fontId="17" fillId="0" borderId="0" numFmtId="161" xfId="0" applyNumberFormat="1" applyFont="1" applyAlignment="1">
      <alignment horizontal="right" vertical="top" wrapText="1"/>
    </xf>
    <xf fontId="18" fillId="0" borderId="0" numFmtId="0" xfId="0" applyFont="1" applyAlignment="1">
      <alignment horizontal="left" indent="1" vertical="top" wrapText="1"/>
    </xf>
    <xf fontId="18" fillId="0" borderId="0" numFmtId="0" xfId="0" applyFont="1" applyAlignment="1">
      <alignment vertical="top" wrapText="1"/>
    </xf>
    <xf fontId="18" fillId="0" borderId="0" numFmtId="161" xfId="0" applyNumberFormat="1" applyFont="1" applyAlignment="1">
      <alignment horizontal="right" indent="1" vertical="top" wrapText="1"/>
    </xf>
    <xf fontId="18" fillId="0" borderId="0" numFmtId="161" xfId="0" applyNumberFormat="1" applyFont="1" applyAlignment="1">
      <alignment horizontal="right" vertical="top" wrapText="1"/>
    </xf>
    <xf fontId="17" fillId="0" borderId="13" numFmtId="0" xfId="0" applyFont="1" applyBorder="1" applyAlignment="1">
      <alignment vertical="top" wrapText="1"/>
    </xf>
    <xf fontId="17" fillId="0" borderId="14" numFmtId="0" xfId="0" applyFont="1" applyBorder="1" applyAlignment="1">
      <alignment vertical="top" wrapText="1"/>
    </xf>
    <xf fontId="1" fillId="0" borderId="14" numFmtId="0" xfId="0" applyFont="1" applyBorder="1" applyAlignment="1">
      <alignment vertical="top" wrapText="1"/>
    </xf>
    <xf fontId="1" fillId="0" borderId="15" numFmtId="0" xfId="0" applyFont="1" applyBorder="1" applyAlignment="1">
      <alignment vertical="top" wrapText="1"/>
    </xf>
    <xf fontId="1" fillId="0" borderId="16" numFmtId="0" xfId="0" applyFont="1" applyBorder="1" applyAlignment="1">
      <alignment vertical="top" wrapText="1"/>
    </xf>
    <xf fontId="1" fillId="0" borderId="17" numFmtId="0" xfId="0" applyFont="1" applyBorder="1" applyAlignment="1">
      <alignment vertical="top" wrapText="1"/>
    </xf>
    <xf fontId="3" fillId="0" borderId="18" numFmtId="0" xfId="0" applyFont="1" applyBorder="1" applyAlignment="1">
      <alignment vertical="top" wrapText="1"/>
    </xf>
    <xf fontId="3" fillId="0" borderId="0" numFmtId="161" xfId="0" applyNumberFormat="1" applyFont="1" applyAlignment="1">
      <alignment vertical="top" wrapText="1"/>
    </xf>
    <xf fontId="1" fillId="0" borderId="0" numFmtId="161" xfId="0" applyNumberFormat="1" applyFont="1" applyAlignment="1">
      <alignment vertical="top" wrapText="1"/>
    </xf>
    <xf fontId="1" fillId="0" borderId="19" numFmtId="161" xfId="0" applyNumberFormat="1" applyFont="1" applyBorder="1" applyAlignment="1">
      <alignment vertical="top" wrapText="1"/>
    </xf>
    <xf fontId="3" fillId="0" borderId="20" numFmtId="0" xfId="0" applyFont="1" applyBorder="1" applyAlignment="1">
      <alignment vertical="top" wrapText="1"/>
    </xf>
    <xf fontId="1" fillId="0" borderId="21" numFmtId="0" xfId="0" applyFont="1" applyBorder="1" applyAlignment="1">
      <alignment vertical="top" wrapText="1"/>
    </xf>
    <xf fontId="3" fillId="0" borderId="21" numFmtId="161" xfId="0" applyNumberFormat="1" applyFont="1" applyBorder="1" applyAlignment="1">
      <alignment vertical="top" wrapText="1"/>
    </xf>
    <xf fontId="1" fillId="0" borderId="21" numFmtId="161" xfId="0" applyNumberFormat="1" applyFont="1" applyBorder="1" applyAlignment="1">
      <alignment vertical="top" wrapText="1"/>
    </xf>
    <xf fontId="1" fillId="0" borderId="22" numFmtId="161" xfId="0" applyNumberFormat="1" applyFont="1" applyBorder="1" applyAlignment="1">
      <alignment vertical="top" wrapText="1"/>
    </xf>
    <xf fontId="3" fillId="0" borderId="0" numFmtId="0" xfId="0" applyFont="1" applyAlignment="1">
      <alignment vertical="top" wrapText="1"/>
    </xf>
    <xf fontId="18" fillId="0" borderId="21" numFmtId="0" xfId="0" applyFont="1" applyBorder="1" applyAlignment="1">
      <alignment vertical="top" wrapText="1"/>
    </xf>
    <xf fontId="6" fillId="0" borderId="0" numFmtId="0" xfId="0" applyFont="1" applyAlignment="1">
      <alignment horizontal="right" vertical="top" wrapText="1"/>
    </xf>
    <xf fontId="6" fillId="0" borderId="0" numFmtId="0" xfId="0" applyFont="1" applyAlignment="1">
      <alignment vertical="top" wrapText="1"/>
    </xf>
    <xf fontId="6" fillId="0" borderId="9" numFmtId="0" xfId="0" applyFont="1" applyBorder="1" applyAlignment="1">
      <alignment vertical="top" wrapText="1"/>
    </xf>
    <xf fontId="6" fillId="0" borderId="10" numFmtId="10" xfId="0" applyNumberFormat="1" applyFont="1" applyBorder="1" applyAlignment="1">
      <alignment horizontal="right" vertical="top" wrapText="1"/>
    </xf>
    <xf fontId="6" fillId="0" borderId="0" numFmtId="0" xfId="0" applyFont="1" applyAlignment="1">
      <alignment vertical="top"/>
    </xf>
    <xf fontId="6" fillId="0" borderId="11" numFmtId="10" xfId="0" applyNumberFormat="1" applyFont="1" applyBorder="1" applyAlignment="1">
      <alignment horizontal="right" vertical="top" wrapText="1"/>
    </xf>
    <xf fontId="6" fillId="0" borderId="23" numFmtId="10" xfId="0" applyNumberFormat="1" applyFont="1" applyBorder="1" applyAlignment="1">
      <alignment horizontal="right" vertical="top" wrapText="1"/>
    </xf>
    <xf fontId="17" fillId="0" borderId="0" numFmtId="0" xfId="0" applyFont="1" applyAlignment="1">
      <alignment horizontal="center" vertical="top" wrapText="1"/>
    </xf>
    <xf fontId="6" fillId="0" borderId="12" numFmtId="0" xfId="0" applyFont="1" applyBorder="1" applyAlignment="1" applyProtection="1">
      <alignment vertical="top" wrapText="1"/>
      <protection locked="0"/>
    </xf>
    <xf fontId="6" fillId="0" borderId="12" numFmtId="162" xfId="0" applyNumberFormat="1" applyFont="1" applyBorder="1" applyAlignment="1" applyProtection="1">
      <alignment vertical="top" wrapText="1"/>
      <protection locked="0"/>
    </xf>
    <xf fontId="6" fillId="0" borderId="12" numFmtId="163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g"/><Relationship Id="rId3" Type="http://schemas.openxmlformats.org/officeDocument/2006/relationships/image" Target="../media/image3.jpg"/><Relationship Id="rId4" Type="http://schemas.openxmlformats.org/officeDocument/2006/relationships/image" Target="../media/image4.png"/><Relationship Id="rId5" Type="http://schemas.openxmlformats.org/officeDocument/2006/relationships/image" Target="../media/image5.jpg"/><Relationship Id="rId6" Type="http://schemas.openxmlformats.org/officeDocument/2006/relationships/image" Target="../media/image6.jpg"/><Relationship Id="rId7" Type="http://schemas.openxmlformats.org/officeDocument/2006/relationships/image" Target="../media/image7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oneCell">
    <xdr:from>
      <xdr:col>4</xdr:col>
      <xdr:colOff>0</xdr:colOff>
      <xdr:row>27</xdr:row>
      <xdr:rowOff>14288</xdr:rowOff>
    </xdr:from>
    <xdr:to>
      <xdr:col>8</xdr:col>
      <xdr:colOff>3811</xdr:colOff>
      <xdr:row>44</xdr:row>
      <xdr:rowOff>99923</xdr:rowOff>
    </xdr:to>
    <xdr:pic>
      <xdr:nvPicPr>
        <xdr:cNvPr id="3" name="Picture 2" descr="{dd3c681a-f749-423d-9545-62baa39e123e}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2924175" y="3100388"/>
          <a:ext cx="3623311" cy="2028735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85725</xdr:rowOff>
    </xdr:from>
    <xdr:to>
      <xdr:col>4</xdr:col>
      <xdr:colOff>922337</xdr:colOff>
      <xdr:row>55</xdr:row>
      <xdr:rowOff>24266</xdr:rowOff>
    </xdr:to>
    <xdr:pic>
      <xdr:nvPicPr>
        <xdr:cNvPr id="4" name="Picture 3" descr="{165a1592-8a65-406d-bcd5-28cbe32fb0ff}"/>
        <xdr:cNvPicPr>
          <a:picLocks noChangeAspect="1"/>
        </xdr:cNvPicPr>
      </xdr:nvPicPr>
      <xdr:blipFill>
        <a:blip r:embed="rId2"/>
        <a:stretch/>
      </xdr:blipFill>
      <xdr:spPr bwMode="auto">
        <a:xfrm>
          <a:off x="2957513" y="5800725"/>
          <a:ext cx="889000" cy="51004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104775</xdr:rowOff>
    </xdr:from>
    <xdr:to>
      <xdr:col>1</xdr:col>
      <xdr:colOff>636586</xdr:colOff>
      <xdr:row>83</xdr:row>
      <xdr:rowOff>6217</xdr:rowOff>
    </xdr:to>
    <xdr:pic>
      <xdr:nvPicPr>
        <xdr:cNvPr id="5" name="Picture 4" descr="{da32d429-c48f-41bb-967a-5d97b13953e7}"/>
        <xdr:cNvPicPr>
          <a:picLocks noChangeAspect="1"/>
        </xdr:cNvPicPr>
      </xdr:nvPicPr>
      <xdr:blipFill>
        <a:blip r:embed="rId3"/>
        <a:stretch/>
      </xdr:blipFill>
      <xdr:spPr bwMode="auto">
        <a:xfrm>
          <a:off x="42863" y="9363075"/>
          <a:ext cx="603250" cy="130042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73</xdr:row>
      <xdr:rowOff>28575</xdr:rowOff>
    </xdr:from>
    <xdr:to>
      <xdr:col>1</xdr:col>
      <xdr:colOff>636586</xdr:colOff>
      <xdr:row>77</xdr:row>
      <xdr:rowOff>88956</xdr:rowOff>
    </xdr:to>
    <xdr:pic>
      <xdr:nvPicPr>
        <xdr:cNvPr id="6" name="Picture 5" descr="{c2a32e45-db93-4cad-a670-9e94f359ac28}"/>
        <xdr:cNvPicPr>
          <a:picLocks noChangeAspect="1"/>
        </xdr:cNvPicPr>
      </xdr:nvPicPr>
      <xdr:blipFill>
        <a:blip r:embed="rId4"/>
        <a:stretch/>
      </xdr:blipFill>
      <xdr:spPr bwMode="auto">
        <a:xfrm>
          <a:off x="42863" y="8372475"/>
          <a:ext cx="603250" cy="517581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67</xdr:row>
      <xdr:rowOff>100013</xdr:rowOff>
    </xdr:from>
    <xdr:to>
      <xdr:col>1</xdr:col>
      <xdr:colOff>636586</xdr:colOff>
      <xdr:row>69</xdr:row>
      <xdr:rowOff>8679</xdr:rowOff>
    </xdr:to>
    <xdr:pic>
      <xdr:nvPicPr>
        <xdr:cNvPr id="7" name="Picture 6" descr="{65bd4ac9-5a88-4964-a8f4-267f6e70ef9c}"/>
        <xdr:cNvPicPr>
          <a:picLocks noChangeAspect="1"/>
        </xdr:cNvPicPr>
      </xdr:nvPicPr>
      <xdr:blipFill>
        <a:blip r:embed="rId5"/>
        <a:stretch/>
      </xdr:blipFill>
      <xdr:spPr bwMode="auto">
        <a:xfrm>
          <a:off x="42863" y="7758113"/>
          <a:ext cx="603250" cy="137266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60</xdr:row>
      <xdr:rowOff>38100</xdr:rowOff>
    </xdr:from>
    <xdr:to>
      <xdr:col>1</xdr:col>
      <xdr:colOff>636586</xdr:colOff>
      <xdr:row>62</xdr:row>
      <xdr:rowOff>72778</xdr:rowOff>
    </xdr:to>
    <xdr:pic>
      <xdr:nvPicPr>
        <xdr:cNvPr id="8" name="Picture 7" descr="{dbe90ba4-8598-4982-bd93-2feaebdb3223}"/>
        <xdr:cNvPicPr>
          <a:picLocks noChangeAspect="1"/>
        </xdr:cNvPicPr>
      </xdr:nvPicPr>
      <xdr:blipFill>
        <a:blip r:embed="rId6"/>
        <a:stretch/>
      </xdr:blipFill>
      <xdr:spPr bwMode="auto">
        <a:xfrm>
          <a:off x="42863" y="6896100"/>
          <a:ext cx="603250" cy="263278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53</xdr:row>
      <xdr:rowOff>4763</xdr:rowOff>
    </xdr:from>
    <xdr:to>
      <xdr:col>1</xdr:col>
      <xdr:colOff>636586</xdr:colOff>
      <xdr:row>55</xdr:row>
      <xdr:rowOff>107950</xdr:rowOff>
    </xdr:to>
    <xdr:pic>
      <xdr:nvPicPr>
        <xdr:cNvPr id="9" name="Picture 8" descr="{67bd82a8-fb98-4d1c-8efb-657127e3cc7e}"/>
        <xdr:cNvPicPr>
          <a:picLocks noChangeAspect="1"/>
        </xdr:cNvPicPr>
      </xdr:nvPicPr>
      <xdr:blipFill>
        <a:blip r:embed="rId7"/>
        <a:stretch/>
      </xdr:blipFill>
      <xdr:spPr bwMode="auto">
        <a:xfrm>
          <a:off x="42863" y="6062663"/>
          <a:ext cx="603250" cy="331787"/>
        </a:xfrm>
        <a:prstGeom prst="rect">
          <a:avLst/>
        </a:prstGeom>
      </xdr:spPr>
    </xdr:pic>
    <xdr:clientData/>
  </xdr:twoCellAnchor>
  <xdr:twoCellAnchor editAs="oneCell">
    <xdr:from>
      <xdr:col>1</xdr:col>
      <xdr:colOff>162878</xdr:colOff>
      <xdr:row>0</xdr:row>
      <xdr:rowOff>80962</xdr:rowOff>
    </xdr:from>
    <xdr:to>
      <xdr:col>2</xdr:col>
      <xdr:colOff>1882268</xdr:colOff>
      <xdr:row>9</xdr:row>
      <xdr:rowOff>70373</xdr:rowOff>
    </xdr:to>
    <xdr:pic>
      <xdr:nvPicPr>
        <xdr:cNvPr id="10" name="Picture 1" descr="{a10f25e2-c1e0-4f29-92de-d413a222a3aa}"/>
        <xdr:cNvPicPr>
          <a:picLocks noChangeAspect="1"/>
        </xdr:cNvPicPr>
      </xdr:nvPicPr>
      <xdr:blipFill>
        <a:blip r:embed="rId6"/>
        <a:stretch/>
      </xdr:blipFill>
      <xdr:spPr bwMode="auto">
        <a:xfrm>
          <a:off x="170498" y="80963"/>
          <a:ext cx="2412810" cy="1018110"/>
        </a:xfrm>
        <a:prstGeom prst="rect">
          <a:avLst/>
        </a:prstGeom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1"/>
  </sheetPr>
  <sheetViews>
    <sheetView showGridLines="0" topLeftCell="A7" zoomScale="100" workbookViewId="0">
      <selection activeCell="F47" activeCellId="0" sqref="F47:H60"/>
    </sheetView>
  </sheetViews>
  <sheetFormatPr defaultColWidth="8.85546875" defaultRowHeight="9" customHeight="1"/>
  <cols>
    <col customWidth="1" min="1" max="1" width="0.140625"/>
    <col customWidth="1" min="2" max="2" width="10.140625"/>
    <col customWidth="1" min="3" max="3" width="31.28515625"/>
    <col customWidth="1" min="4" max="4" width="2.28515625"/>
    <col customWidth="1" min="5" max="5" width="14.42578125"/>
    <col customWidth="1" min="6" max="6" width="12.85546875"/>
    <col customWidth="1" min="7" max="7" width="12.42578125"/>
    <col customWidth="1" min="8" max="8" width="14.5703125"/>
    <col customWidth="1" min="9" max="9" width="2.140625"/>
    <col customWidth="1" min="10" max="69" width="10.7109375"/>
  </cols>
  <sheetData>
    <row r="1" ht="9" customHeight="1">
      <c r="B1" s="1"/>
      <c r="C1" s="2"/>
      <c r="D1" s="3"/>
      <c r="E1" s="3"/>
      <c r="F1" s="3"/>
      <c r="G1" s="3"/>
      <c r="H1" s="3"/>
      <c r="I1" s="4"/>
    </row>
    <row r="2" ht="9" customHeight="1">
      <c r="B2" s="5"/>
      <c r="C2" s="6"/>
      <c r="D2" s="7"/>
      <c r="E2" s="7"/>
      <c r="F2" s="7"/>
      <c r="G2" s="7"/>
      <c r="H2" s="7"/>
      <c r="I2" s="8"/>
    </row>
    <row r="3" ht="9" customHeight="1">
      <c r="B3" s="5"/>
      <c r="C3" s="6"/>
      <c r="D3" s="7"/>
      <c r="E3" s="7"/>
      <c r="F3" s="7"/>
      <c r="G3" s="7"/>
      <c r="H3" s="7"/>
      <c r="I3" s="8"/>
    </row>
    <row r="4" ht="9" customHeight="1">
      <c r="B4" s="5"/>
      <c r="C4" s="6"/>
      <c r="D4" s="7"/>
      <c r="E4" s="7"/>
      <c r="F4" s="7"/>
      <c r="G4" s="7"/>
      <c r="H4" s="7"/>
      <c r="I4" s="8"/>
    </row>
    <row r="5" ht="9" customHeight="1">
      <c r="B5" s="5"/>
      <c r="C5" s="6"/>
      <c r="D5" s="7"/>
      <c r="E5" s="7"/>
      <c r="F5" s="7"/>
      <c r="G5" s="7"/>
      <c r="H5" s="7"/>
      <c r="I5" s="8"/>
    </row>
    <row r="6" ht="9" customHeight="1">
      <c r="B6" s="5"/>
      <c r="C6" s="6"/>
      <c r="D6" s="7"/>
      <c r="E6" s="7"/>
      <c r="F6" s="7"/>
      <c r="G6" s="7"/>
      <c r="H6" s="7"/>
      <c r="I6" s="8"/>
    </row>
    <row r="7" ht="9" customHeight="1">
      <c r="B7" s="5"/>
      <c r="C7" s="6"/>
      <c r="D7" s="7"/>
      <c r="E7" s="7"/>
      <c r="F7" s="7"/>
      <c r="G7" s="7"/>
      <c r="H7" s="7"/>
      <c r="I7" s="8"/>
    </row>
    <row r="8" ht="9" customHeight="1">
      <c r="B8" s="5"/>
      <c r="C8" s="6"/>
      <c r="D8" s="7"/>
      <c r="E8" s="7"/>
      <c r="F8" s="7"/>
      <c r="G8" s="7"/>
      <c r="H8" s="7"/>
      <c r="I8" s="8"/>
    </row>
    <row r="9" ht="9" customHeight="1">
      <c r="B9" s="5"/>
      <c r="C9" s="6"/>
      <c r="D9" s="7"/>
      <c r="E9" s="7"/>
      <c r="F9" s="7"/>
      <c r="G9" s="7"/>
      <c r="H9" s="7"/>
      <c r="I9" s="8"/>
    </row>
    <row r="10" ht="9" customHeight="1">
      <c r="B10" s="5"/>
      <c r="C10" s="6"/>
      <c r="D10" s="7"/>
      <c r="E10" s="7"/>
      <c r="F10" s="7"/>
      <c r="G10" s="7"/>
      <c r="H10" s="7"/>
      <c r="I10" s="8"/>
    </row>
    <row r="11" ht="9" customHeight="1">
      <c r="B11" s="5"/>
      <c r="C11" s="6"/>
      <c r="D11" s="7"/>
      <c r="E11" s="9" t="str">
        <f>IF(Paramètres!C5&lt;&gt;"",Paramètres!C5,"")</f>
        <v xml:space="preserve">CEREMA - STRASBOURG</v>
      </c>
      <c r="F11" s="9"/>
      <c r="G11" s="9"/>
      <c r="H11" s="9"/>
      <c r="I11" s="8"/>
    </row>
    <row r="12" ht="9" customHeight="1">
      <c r="B12" s="5"/>
      <c r="C12" s="6"/>
      <c r="D12" s="7"/>
      <c r="E12" s="9"/>
      <c r="F12" s="9"/>
      <c r="G12" s="9"/>
      <c r="H12" s="9"/>
      <c r="I12" s="8"/>
    </row>
    <row r="13" ht="9" customHeight="1">
      <c r="B13" s="5"/>
      <c r="C13" s="6"/>
      <c r="D13" s="7"/>
      <c r="E13" s="9"/>
      <c r="F13" s="9"/>
      <c r="G13" s="9"/>
      <c r="H13" s="9"/>
      <c r="I13" s="8"/>
    </row>
    <row r="14" ht="9" customHeight="1">
      <c r="B14" s="5"/>
      <c r="C14" s="6"/>
      <c r="D14" s="7"/>
      <c r="E14" s="9"/>
      <c r="F14" s="9"/>
      <c r="G14" s="9"/>
      <c r="H14" s="9"/>
      <c r="I14" s="8"/>
    </row>
    <row r="15" ht="9" customHeight="1">
      <c r="B15" s="5"/>
      <c r="C15" s="6"/>
      <c r="D15" s="7"/>
      <c r="E15" s="9"/>
      <c r="F15" s="9"/>
      <c r="G15" s="9"/>
      <c r="H15" s="9"/>
      <c r="I15" s="8"/>
    </row>
    <row r="16" ht="9" customHeight="1">
      <c r="B16" s="5"/>
      <c r="C16" s="6"/>
      <c r="D16" s="7"/>
      <c r="E16" s="9"/>
      <c r="F16" s="9"/>
      <c r="G16" s="9"/>
      <c r="H16" s="9"/>
      <c r="I16" s="8"/>
    </row>
    <row r="17" ht="9" customHeight="1">
      <c r="B17" s="5"/>
      <c r="C17" s="6"/>
      <c r="D17" s="7"/>
      <c r="E17" s="9"/>
      <c r="F17" s="9"/>
      <c r="G17" s="9"/>
      <c r="H17" s="9"/>
      <c r="I17" s="8"/>
    </row>
    <row r="18" ht="9" customHeight="1">
      <c r="B18" s="5"/>
      <c r="C18" s="6"/>
      <c r="D18" s="7"/>
      <c r="E18" s="9"/>
      <c r="F18" s="9"/>
      <c r="G18" s="9"/>
      <c r="H18" s="9"/>
      <c r="I18" s="8"/>
    </row>
    <row r="19" ht="9" customHeight="1">
      <c r="B19" s="5"/>
      <c r="C19" s="6"/>
      <c r="D19" s="7"/>
      <c r="E19" s="9"/>
      <c r="F19" s="9"/>
      <c r="G19" s="9"/>
      <c r="H19" s="9"/>
      <c r="I19" s="8"/>
    </row>
    <row r="20" ht="9" customHeight="1">
      <c r="B20" s="5"/>
      <c r="C20" s="6"/>
      <c r="D20" s="7"/>
      <c r="E20" s="9" t="str">
        <f>IF(Paramètres!C24&lt;&gt;"",Paramètres!C24,"") &amp; CHAR(10) &amp; IF(Paramètres!C26&lt;&gt;"",Paramètres!C26,"") &amp; CHAR(10) &amp; IF(Paramètres!C28&lt;&gt;"",Paramètres!C28,"")</f>
        <v xml:space="preserve">1 rue jean Mentelin
67200 STRASBOURG
</v>
      </c>
      <c r="F20" s="9"/>
      <c r="G20" s="9"/>
      <c r="H20" s="9"/>
      <c r="I20" s="8"/>
    </row>
    <row r="21" ht="9" customHeight="1">
      <c r="B21" s="5"/>
      <c r="C21" s="6"/>
      <c r="D21" s="7"/>
      <c r="E21" s="9"/>
      <c r="F21" s="9"/>
      <c r="G21" s="9"/>
      <c r="H21" s="9"/>
      <c r="I21" s="8"/>
    </row>
    <row r="22" ht="9" customHeight="1">
      <c r="B22" s="5"/>
      <c r="C22" s="6"/>
      <c r="D22" s="7"/>
      <c r="E22" s="9"/>
      <c r="F22" s="9"/>
      <c r="G22" s="9"/>
      <c r="H22" s="9"/>
      <c r="I22" s="8"/>
    </row>
    <row r="23" ht="9" customHeight="1">
      <c r="B23" s="5"/>
      <c r="C23" s="6"/>
      <c r="D23" s="7"/>
      <c r="E23" s="9"/>
      <c r="F23" s="9"/>
      <c r="G23" s="9"/>
      <c r="H23" s="9"/>
      <c r="I23" s="8"/>
    </row>
    <row r="24" ht="9" customHeight="1">
      <c r="B24" s="5"/>
      <c r="C24" s="6"/>
      <c r="D24" s="7"/>
      <c r="E24" s="9"/>
      <c r="F24" s="9"/>
      <c r="G24" s="9"/>
      <c r="H24" s="9"/>
      <c r="I24" s="8"/>
    </row>
    <row r="25" ht="9" customHeight="1">
      <c r="B25" s="5"/>
      <c r="C25" s="6"/>
      <c r="D25" s="7"/>
      <c r="E25" s="9"/>
      <c r="F25" s="9"/>
      <c r="G25" s="9"/>
      <c r="H25" s="9"/>
      <c r="I25" s="8"/>
    </row>
    <row r="26" ht="9" customHeight="1">
      <c r="B26" s="5"/>
      <c r="C26" s="6"/>
      <c r="D26" s="7"/>
      <c r="E26" s="9"/>
      <c r="F26" s="9"/>
      <c r="G26" s="9"/>
      <c r="H26" s="9"/>
      <c r="I26" s="8"/>
    </row>
    <row r="27" ht="9" customHeight="1">
      <c r="B27" s="5"/>
      <c r="C27" s="6"/>
      <c r="D27" s="7"/>
      <c r="E27" s="9"/>
      <c r="F27" s="9"/>
      <c r="G27" s="9"/>
      <c r="H27" s="9"/>
      <c r="I27" s="8"/>
    </row>
    <row r="28" ht="9" customHeight="1">
      <c r="B28" s="5"/>
      <c r="C28" s="6"/>
      <c r="D28" s="7"/>
      <c r="E28" s="7"/>
      <c r="F28" s="7"/>
      <c r="G28" s="7"/>
      <c r="H28" s="7"/>
      <c r="I28" s="8"/>
    </row>
    <row r="29" ht="9" customHeight="1">
      <c r="B29" s="5"/>
      <c r="C29" s="6"/>
      <c r="D29" s="7"/>
      <c r="E29" s="7"/>
      <c r="F29" s="7"/>
      <c r="G29" s="7"/>
      <c r="H29" s="7"/>
      <c r="I29" s="8"/>
    </row>
    <row r="30" ht="9" customHeight="1">
      <c r="B30" s="5"/>
      <c r="C30" s="6"/>
      <c r="D30" s="7"/>
      <c r="E30" s="7"/>
      <c r="F30" s="7"/>
      <c r="G30" s="7"/>
      <c r="H30" s="7"/>
      <c r="I30" s="8"/>
    </row>
    <row r="31" ht="9" customHeight="1">
      <c r="B31" s="5"/>
      <c r="C31" s="6"/>
      <c r="D31" s="7"/>
      <c r="E31" s="7"/>
      <c r="F31" s="7"/>
      <c r="G31" s="7"/>
      <c r="H31" s="7"/>
      <c r="I31" s="8"/>
    </row>
    <row r="32" ht="9" customHeight="1">
      <c r="B32" s="5"/>
      <c r="C32" s="6"/>
      <c r="D32" s="7"/>
      <c r="E32" s="7"/>
      <c r="F32" s="7"/>
      <c r="G32" s="7"/>
      <c r="H32" s="7"/>
      <c r="I32" s="8"/>
    </row>
    <row r="33" ht="9" customHeight="1">
      <c r="B33" s="5"/>
      <c r="C33" s="6"/>
      <c r="D33" s="7"/>
      <c r="E33" s="7"/>
      <c r="F33" s="7"/>
      <c r="G33" s="7"/>
      <c r="H33" s="7"/>
      <c r="I33" s="8"/>
    </row>
    <row r="34" ht="9" customHeight="1">
      <c r="B34" s="5"/>
      <c r="C34" s="6"/>
      <c r="D34" s="7"/>
      <c r="E34" s="7"/>
      <c r="F34" s="7"/>
      <c r="G34" s="7"/>
      <c r="H34" s="7"/>
      <c r="I34" s="8"/>
    </row>
    <row r="35" ht="9" customHeight="1">
      <c r="B35" s="5"/>
      <c r="C35" s="6"/>
      <c r="D35" s="7"/>
      <c r="E35" s="7"/>
      <c r="F35" s="7"/>
      <c r="G35" s="7"/>
      <c r="H35" s="7"/>
      <c r="I35" s="8"/>
    </row>
    <row r="36" ht="9" customHeight="1">
      <c r="B36" s="5"/>
      <c r="C36" s="6"/>
      <c r="D36" s="7"/>
      <c r="E36" s="7"/>
      <c r="F36" s="7"/>
      <c r="G36" s="7"/>
      <c r="H36" s="7"/>
      <c r="I36" s="8"/>
    </row>
    <row r="37" ht="9" customHeight="1">
      <c r="B37" s="5"/>
      <c r="C37" s="6"/>
      <c r="D37" s="7"/>
      <c r="E37" s="7"/>
      <c r="F37" s="7"/>
      <c r="G37" s="7"/>
      <c r="H37" s="7"/>
      <c r="I37" s="8"/>
    </row>
    <row r="38" ht="9" customHeight="1">
      <c r="B38" s="5"/>
      <c r="C38" s="6"/>
      <c r="D38" s="7"/>
      <c r="E38" s="7"/>
      <c r="F38" s="7"/>
      <c r="G38" s="7"/>
      <c r="H38" s="7"/>
      <c r="I38" s="8"/>
    </row>
    <row r="39" ht="9" customHeight="1">
      <c r="B39" s="5"/>
      <c r="C39" s="6"/>
      <c r="D39" s="7"/>
      <c r="E39" s="7"/>
      <c r="F39" s="7"/>
      <c r="G39" s="7"/>
      <c r="H39" s="7"/>
      <c r="I39" s="8"/>
    </row>
    <row r="40" ht="9" customHeight="1">
      <c r="B40" s="5"/>
      <c r="C40" s="6"/>
      <c r="D40" s="7"/>
      <c r="E40" s="7"/>
      <c r="F40" s="7"/>
      <c r="G40" s="7"/>
      <c r="H40" s="7"/>
      <c r="I40" s="8"/>
    </row>
    <row r="41" ht="9" customHeight="1">
      <c r="B41" s="5"/>
      <c r="C41" s="6"/>
      <c r="D41" s="7"/>
      <c r="E41" s="7"/>
      <c r="F41" s="7"/>
      <c r="G41" s="7"/>
      <c r="H41" s="7"/>
      <c r="I41" s="8"/>
    </row>
    <row r="42" ht="9" customHeight="1">
      <c r="B42" s="5"/>
      <c r="C42" s="6"/>
      <c r="D42" s="7"/>
      <c r="E42" s="7"/>
      <c r="F42" s="7"/>
      <c r="G42" s="7"/>
      <c r="H42" s="7"/>
      <c r="I42" s="8"/>
    </row>
    <row r="43" ht="9" customHeight="1">
      <c r="B43" s="5"/>
      <c r="C43" s="6"/>
      <c r="D43" s="7"/>
      <c r="E43" s="7"/>
      <c r="F43" s="7"/>
      <c r="G43" s="7"/>
      <c r="H43" s="7"/>
      <c r="I43" s="8"/>
    </row>
    <row r="44" ht="9" customHeight="1">
      <c r="B44" s="5"/>
      <c r="C44" s="6"/>
      <c r="D44" s="7"/>
      <c r="E44" s="7"/>
      <c r="F44" s="7"/>
      <c r="G44" s="7"/>
      <c r="H44" s="7"/>
      <c r="I44" s="8"/>
    </row>
    <row r="45" ht="9" customHeight="1">
      <c r="B45" s="5"/>
      <c r="C45" s="6"/>
      <c r="D45" s="7"/>
      <c r="E45" s="7"/>
      <c r="F45" s="7"/>
      <c r="G45" s="7"/>
      <c r="H45" s="7"/>
      <c r="I45" s="8"/>
    </row>
    <row r="46" ht="9" customHeight="1">
      <c r="B46" s="5"/>
      <c r="C46" s="6"/>
      <c r="D46" s="7"/>
      <c r="E46" s="7"/>
      <c r="F46" s="7"/>
      <c r="G46" s="7"/>
      <c r="H46" s="7"/>
      <c r="I46" s="8"/>
    </row>
    <row r="47" ht="9" customHeight="1">
      <c r="B47" s="5"/>
      <c r="C47" s="6"/>
      <c r="D47" s="7"/>
      <c r="E47" s="7"/>
      <c r="F47" s="10" t="s">
        <v>0</v>
      </c>
      <c r="G47" s="7"/>
      <c r="H47" s="7"/>
      <c r="I47" s="8"/>
    </row>
    <row r="48" ht="9" customHeight="1">
      <c r="B48" s="5"/>
      <c r="C48" s="6"/>
      <c r="D48" s="7"/>
      <c r="E48" s="7"/>
      <c r="F48" s="7"/>
      <c r="G48" s="7"/>
      <c r="H48" s="7"/>
      <c r="I48" s="8"/>
    </row>
    <row r="49" ht="9" customHeight="1">
      <c r="B49" s="5"/>
      <c r="C49" s="6"/>
      <c r="D49" s="7"/>
      <c r="E49" s="7"/>
      <c r="F49" s="7"/>
      <c r="G49" s="7"/>
      <c r="H49" s="7"/>
      <c r="I49" s="8"/>
    </row>
    <row r="50" ht="9" customHeight="1">
      <c r="B50" s="5"/>
      <c r="C50" s="6"/>
      <c r="D50" s="7"/>
      <c r="E50" s="7"/>
      <c r="F50" s="7"/>
      <c r="G50" s="7"/>
      <c r="H50" s="7"/>
      <c r="I50" s="8"/>
    </row>
    <row r="51" ht="9" customHeight="1">
      <c r="B51" s="5"/>
      <c r="C51" s="6"/>
      <c r="D51" s="7"/>
      <c r="E51" s="7"/>
      <c r="F51" s="7"/>
      <c r="G51" s="7"/>
      <c r="H51" s="7"/>
      <c r="I51" s="8"/>
    </row>
    <row r="52" ht="9" customHeight="1">
      <c r="B52" s="5"/>
      <c r="C52" s="11" t="s">
        <v>1</v>
      </c>
      <c r="D52" s="7"/>
      <c r="E52" s="7"/>
      <c r="F52" s="7"/>
      <c r="G52" s="7"/>
      <c r="H52" s="7"/>
      <c r="I52" s="8"/>
    </row>
    <row r="53" ht="9" customHeight="1">
      <c r="B53" s="5"/>
      <c r="C53" s="6"/>
      <c r="D53" s="7"/>
      <c r="E53" s="7"/>
      <c r="F53" s="7"/>
      <c r="G53" s="7"/>
      <c r="H53" s="7"/>
      <c r="I53" s="8"/>
    </row>
    <row r="54" ht="9" customHeight="1">
      <c r="B54" s="5"/>
      <c r="C54" s="6"/>
      <c r="D54" s="7"/>
      <c r="E54" s="7"/>
      <c r="F54" s="7"/>
      <c r="G54" s="7"/>
      <c r="H54" s="7"/>
      <c r="I54" s="8"/>
    </row>
    <row r="55" ht="9" customHeight="1">
      <c r="B55" s="5"/>
      <c r="C55" s="6"/>
      <c r="D55" s="7"/>
      <c r="E55" s="7"/>
      <c r="F55" s="7"/>
      <c r="G55" s="7"/>
      <c r="H55" s="7"/>
      <c r="I55" s="8"/>
    </row>
    <row r="56" ht="9" customHeight="1">
      <c r="B56" s="5"/>
      <c r="C56" s="6"/>
      <c r="D56" s="7"/>
      <c r="E56" s="7"/>
      <c r="F56" s="7"/>
      <c r="G56" s="7"/>
      <c r="H56" s="7"/>
      <c r="I56" s="8"/>
    </row>
    <row r="57" ht="9" customHeight="1">
      <c r="B57" s="5"/>
      <c r="C57" s="6"/>
      <c r="D57" s="7"/>
      <c r="E57" s="7"/>
      <c r="F57" s="7"/>
      <c r="G57" s="7"/>
      <c r="H57" s="7"/>
      <c r="I57" s="8"/>
    </row>
    <row r="58" ht="9" customHeight="1">
      <c r="B58" s="5"/>
      <c r="C58" s="6"/>
      <c r="D58" s="7"/>
      <c r="E58" s="7"/>
      <c r="F58" s="7"/>
      <c r="G58" s="7"/>
      <c r="H58" s="7"/>
      <c r="I58" s="8"/>
    </row>
    <row r="59" ht="9" customHeight="1">
      <c r="B59" s="5"/>
      <c r="C59" s="11" t="s">
        <v>2</v>
      </c>
      <c r="D59" s="7"/>
      <c r="E59" s="7"/>
      <c r="F59" s="7"/>
      <c r="G59" s="7"/>
      <c r="H59" s="7"/>
      <c r="I59" s="8"/>
    </row>
    <row r="60" ht="9" customHeight="1">
      <c r="B60" s="5"/>
      <c r="C60" s="6"/>
      <c r="D60" s="7"/>
      <c r="E60" s="7"/>
      <c r="F60" s="7"/>
      <c r="G60" s="7"/>
      <c r="H60" s="7"/>
      <c r="I60" s="8"/>
    </row>
    <row r="61" ht="9" customHeight="1">
      <c r="B61" s="5"/>
      <c r="C61" s="6"/>
      <c r="D61" s="7"/>
      <c r="E61" s="7"/>
      <c r="F61" s="7"/>
      <c r="G61" s="7"/>
      <c r="H61" s="7"/>
      <c r="I61" s="8"/>
    </row>
    <row r="62" ht="9" customHeight="1">
      <c r="B62" s="5"/>
      <c r="C62" s="6"/>
      <c r="D62" s="7"/>
      <c r="E62" s="12" t="str">
        <f>IF(Paramètres!C9&lt;&gt;"",Paramètres!C9,"")</f>
        <v xml:space="preserve">Lot n°1</v>
      </c>
      <c r="F62" s="12"/>
      <c r="G62" s="12"/>
      <c r="H62" s="12"/>
      <c r="I62" s="8"/>
    </row>
    <row r="63" ht="9" customHeight="1">
      <c r="B63" s="5"/>
      <c r="C63" s="6"/>
      <c r="D63" s="7"/>
      <c r="E63" s="12"/>
      <c r="F63" s="12"/>
      <c r="G63" s="12"/>
      <c r="H63" s="12"/>
      <c r="I63" s="8"/>
    </row>
    <row r="64" ht="9" customHeight="1">
      <c r="B64" s="5"/>
      <c r="C64" s="6"/>
      <c r="D64" s="7"/>
      <c r="E64" s="12"/>
      <c r="F64" s="12"/>
      <c r="G64" s="12"/>
      <c r="H64" s="12"/>
      <c r="I64" s="8"/>
    </row>
    <row r="65" ht="9" customHeight="1">
      <c r="B65" s="5"/>
      <c r="C65" s="6"/>
      <c r="D65" s="7"/>
      <c r="E65" s="12"/>
      <c r="F65" s="12"/>
      <c r="G65" s="12"/>
      <c r="H65" s="12"/>
      <c r="I65" s="8"/>
    </row>
    <row r="66" ht="9" customHeight="1">
      <c r="B66" s="5"/>
      <c r="C66" s="11" t="s">
        <v>3</v>
      </c>
      <c r="D66" s="7"/>
      <c r="E66" s="12" t="str">
        <f>IF(Paramètres!C11&lt;&gt;"",Paramètres!C11,"")</f>
        <v>ECHAFAUDAGE</v>
      </c>
      <c r="F66" s="12"/>
      <c r="G66" s="12"/>
      <c r="H66" s="12"/>
      <c r="I66" s="8"/>
    </row>
    <row r="67" ht="9" customHeight="1">
      <c r="B67" s="5"/>
      <c r="C67" s="6"/>
      <c r="D67" s="7"/>
      <c r="E67" s="12"/>
      <c r="F67" s="12"/>
      <c r="G67" s="12"/>
      <c r="H67" s="12"/>
      <c r="I67" s="8"/>
    </row>
    <row r="68" ht="9" customHeight="1">
      <c r="B68" s="5"/>
      <c r="C68" s="6"/>
      <c r="D68" s="7"/>
      <c r="E68" s="12"/>
      <c r="F68" s="12"/>
      <c r="G68" s="12"/>
      <c r="H68" s="12"/>
      <c r="I68" s="8"/>
    </row>
    <row r="69" ht="9" customHeight="1">
      <c r="B69" s="5"/>
      <c r="C69" s="6"/>
      <c r="D69" s="7"/>
      <c r="E69" s="12"/>
      <c r="F69" s="12"/>
      <c r="G69" s="12"/>
      <c r="H69" s="12"/>
      <c r="I69" s="8"/>
    </row>
    <row r="70" ht="9" customHeight="1">
      <c r="B70" s="5"/>
      <c r="C70" s="6"/>
      <c r="D70" s="7"/>
      <c r="E70" s="12"/>
      <c r="F70" s="12"/>
      <c r="G70" s="12"/>
      <c r="H70" s="12"/>
      <c r="I70" s="8"/>
    </row>
    <row r="71" ht="9" customHeight="1">
      <c r="B71" s="5"/>
      <c r="C71" s="6"/>
      <c r="D71" s="7"/>
      <c r="E71" s="13" t="str">
        <f>IF(Paramètres!C3&lt;&gt;"",Paramètres!C3,"")</f>
        <v>DPGF</v>
      </c>
      <c r="F71" s="14"/>
      <c r="G71" s="14"/>
      <c r="H71" s="15"/>
      <c r="I71" s="8"/>
    </row>
    <row r="72" ht="9" customHeight="1">
      <c r="B72" s="5"/>
      <c r="C72" s="6"/>
      <c r="D72" s="7"/>
      <c r="E72" s="16"/>
      <c r="F72" s="9"/>
      <c r="G72" s="9"/>
      <c r="H72" s="17"/>
      <c r="I72" s="8"/>
    </row>
    <row r="73" ht="9" customHeight="1">
      <c r="B73" s="5"/>
      <c r="C73" s="11" t="s">
        <v>4</v>
      </c>
      <c r="D73" s="7"/>
      <c r="E73" s="16"/>
      <c r="F73" s="9"/>
      <c r="G73" s="9"/>
      <c r="H73" s="17"/>
      <c r="I73" s="8"/>
    </row>
    <row r="74" ht="9" customHeight="1">
      <c r="B74" s="5"/>
      <c r="C74" s="6"/>
      <c r="D74" s="7"/>
      <c r="E74" s="16"/>
      <c r="F74" s="9"/>
      <c r="G74" s="9"/>
      <c r="H74" s="17"/>
      <c r="I74" s="8"/>
    </row>
    <row r="75" ht="9" customHeight="1">
      <c r="B75" s="5"/>
      <c r="C75" s="6"/>
      <c r="D75" s="7"/>
      <c r="E75" s="16"/>
      <c r="F75" s="9"/>
      <c r="G75" s="9"/>
      <c r="H75" s="17"/>
      <c r="I75" s="8"/>
    </row>
    <row r="76" ht="9" customHeight="1">
      <c r="B76" s="5"/>
      <c r="C76" s="6"/>
      <c r="D76" s="7"/>
      <c r="E76" s="16"/>
      <c r="F76" s="9"/>
      <c r="G76" s="9"/>
      <c r="H76" s="17"/>
      <c r="I76" s="8"/>
    </row>
    <row r="77" ht="9" customHeight="1">
      <c r="B77" s="5"/>
      <c r="C77" s="6"/>
      <c r="D77" s="7"/>
      <c r="E77" s="18"/>
      <c r="F77" s="19"/>
      <c r="G77" s="19"/>
      <c r="H77" s="20"/>
      <c r="I77" s="8"/>
    </row>
    <row r="78" ht="9" customHeight="1">
      <c r="B78" s="5"/>
      <c r="C78" s="6"/>
      <c r="D78" s="7"/>
      <c r="E78" s="7"/>
      <c r="F78" s="7"/>
      <c r="G78" s="7"/>
      <c r="H78" s="7"/>
      <c r="I78" s="8"/>
    </row>
    <row r="79" ht="9" customHeight="1">
      <c r="B79" s="5"/>
      <c r="C79" s="6"/>
      <c r="D79" s="7"/>
      <c r="E79" s="7"/>
      <c r="F79" s="21" t="s">
        <v>5</v>
      </c>
      <c r="G79" s="21" t="str">
        <f>IF(Paramètres!C7&lt;&gt;"",Paramètres!C7,"")</f>
        <v>2024.09.23</v>
      </c>
      <c r="H79" s="7"/>
      <c r="I79" s="8"/>
    </row>
    <row r="80" ht="9" customHeight="1">
      <c r="B80" s="5"/>
      <c r="C80" s="11" t="s">
        <v>6</v>
      </c>
      <c r="D80" s="7"/>
      <c r="E80" s="7"/>
      <c r="F80" s="21"/>
      <c r="G80" s="21"/>
      <c r="H80" s="7"/>
      <c r="I80" s="8"/>
    </row>
    <row r="81" ht="9" customHeight="1">
      <c r="B81" s="5"/>
      <c r="C81" s="6"/>
      <c r="D81" s="7"/>
      <c r="E81" s="7"/>
      <c r="F81" s="21" t="s">
        <v>7</v>
      </c>
      <c r="G81" s="21" t="str">
        <f>IF(Paramètres!C13&lt;&gt;"",Paramètres!C13,"")</f>
        <v>07/10/2025</v>
      </c>
      <c r="H81" s="7"/>
      <c r="I81" s="8"/>
    </row>
    <row r="82" ht="9" customHeight="1">
      <c r="B82" s="5"/>
      <c r="C82" s="6"/>
      <c r="D82" s="7"/>
      <c r="E82" s="7"/>
      <c r="F82" s="21"/>
      <c r="G82" s="21"/>
      <c r="H82" s="7"/>
      <c r="I82" s="8"/>
    </row>
    <row r="83" ht="9" customHeight="1">
      <c r="B83" s="5"/>
      <c r="C83" s="6"/>
      <c r="D83" s="7"/>
      <c r="E83" s="7"/>
      <c r="F83" s="21" t="s">
        <v>8</v>
      </c>
      <c r="G83" s="21" t="str">
        <f>IF(Paramètres!C15&lt;&gt;"",Paramètres!C15,"")</f>
        <v>DCE</v>
      </c>
      <c r="H83" s="7"/>
      <c r="I83" s="8"/>
    </row>
    <row r="84" ht="9" customHeight="1">
      <c r="B84" s="5"/>
      <c r="C84" s="6"/>
      <c r="D84" s="7"/>
      <c r="E84" s="7"/>
      <c r="F84" s="21"/>
      <c r="G84" s="21"/>
      <c r="H84" s="7"/>
      <c r="I84" s="8"/>
    </row>
    <row r="85" ht="9" customHeight="1">
      <c r="B85" s="5"/>
      <c r="C85" s="6"/>
      <c r="D85" s="7"/>
      <c r="E85" s="7"/>
      <c r="F85" s="21" t="s">
        <v>9</v>
      </c>
      <c r="G85" s="21" t="str">
        <f>IF(Paramètres!C17&lt;&gt;"",Paramètres!C17,"")</f>
        <v>C</v>
      </c>
      <c r="H85" s="7"/>
      <c r="I85" s="8"/>
    </row>
    <row r="86" ht="9" customHeight="1">
      <c r="B86" s="5"/>
      <c r="C86" s="6"/>
      <c r="D86" s="7"/>
      <c r="E86" s="7"/>
      <c r="F86" s="21"/>
      <c r="G86" s="21"/>
      <c r="H86" s="7"/>
      <c r="I86" s="8"/>
    </row>
    <row r="87" ht="9" customHeight="1">
      <c r="B87" s="22"/>
      <c r="C87" s="23"/>
      <c r="D87" s="24"/>
      <c r="E87" s="24"/>
      <c r="F87" s="24"/>
      <c r="G87" s="24"/>
      <c r="H87" s="24"/>
      <c r="I87" s="25"/>
    </row>
  </sheetData>
  <sheetProtection autoFilter="1" deleteColumns="1" deleteRows="1" formatCells="1" formatColumns="1" formatRows="1" insertColumns="1" insertHyperlinks="1" insertRows="1" pivotTables="1" selectLockedCells="1" selectUnlockedCells="0" sheet="0" sort="1"/>
  <mergeCells count="27">
    <mergeCell ref="E2:H10"/>
    <mergeCell ref="E11:H19"/>
    <mergeCell ref="E20:H27"/>
    <mergeCell ref="E28:H45"/>
    <mergeCell ref="E47:E60"/>
    <mergeCell ref="F47:H60"/>
    <mergeCell ref="B52:B58"/>
    <mergeCell ref="C52:C58"/>
    <mergeCell ref="B59:B65"/>
    <mergeCell ref="C59:C65"/>
    <mergeCell ref="E62:H65"/>
    <mergeCell ref="B66:B72"/>
    <mergeCell ref="C66:C72"/>
    <mergeCell ref="E66:H70"/>
    <mergeCell ref="E71:H77"/>
    <mergeCell ref="B73:B79"/>
    <mergeCell ref="C73:C79"/>
    <mergeCell ref="F79:F80"/>
    <mergeCell ref="G79:G80"/>
    <mergeCell ref="B80:B86"/>
    <mergeCell ref="C80:C86"/>
    <mergeCell ref="F81:F82"/>
    <mergeCell ref="G81:G82"/>
    <mergeCell ref="F83:F84"/>
    <mergeCell ref="G83:G84"/>
    <mergeCell ref="F85:F86"/>
    <mergeCell ref="G85:G86"/>
  </mergeCells>
  <printOptions headings="0" gridLines="0"/>
  <pageMargins left="0.23622047244093997" right="0.23622047244093997" top="0.35433070866142002" bottom="0.47244094488189003" header="0.27559055118109999" footer="0.43307086614172996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1"/>
  </sheetPr>
  <sheetViews>
    <sheetView showGridLines="0" topLeftCell="A1" zoomScale="100" workbookViewId="0">
      <pane ySplit="3" topLeftCell="A4" activePane="bottomLeft" state="frozen"/>
      <selection activeCell="G33" activeCellId="0" sqref="G33"/>
    </sheetView>
  </sheetViews>
  <sheetFormatPr defaultColWidth="8.85546875" defaultRowHeight="14.25"/>
  <cols>
    <col customWidth="1" hidden="1" min="1" max="1" width="0"/>
    <col customWidth="1" min="2" max="2" width="4.42578125"/>
    <col customWidth="1" hidden="1" min="3" max="3" width="0"/>
    <col customWidth="1" min="4" max="4" width="36"/>
    <col customWidth="1" min="5" max="8" width="8.140625"/>
    <col customWidth="1" hidden="1" min="9" max="9" width="0"/>
    <col customWidth="1" min="10" max="11" width="12.5703125"/>
    <col customWidth="1" hidden="1" min="12" max="18" width="0"/>
    <col customWidth="1" min="19" max="69" width="10.7109375"/>
  </cols>
  <sheetData>
    <row r="1" ht="20.449999999999999" hidden="1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ht="21">
      <c r="A3" s="7" t="s">
        <v>27</v>
      </c>
      <c r="B3" s="26" t="s">
        <v>28</v>
      </c>
      <c r="C3" s="26" t="s">
        <v>29</v>
      </c>
      <c r="D3" s="26" t="s">
        <v>30</v>
      </c>
      <c r="E3" s="26"/>
      <c r="F3" s="26"/>
      <c r="G3" s="26" t="s">
        <v>16</v>
      </c>
      <c r="H3" s="26" t="s">
        <v>31</v>
      </c>
      <c r="I3" s="26" t="s">
        <v>32</v>
      </c>
      <c r="J3" s="26" t="s">
        <v>33</v>
      </c>
      <c r="K3" s="26" t="s">
        <v>34</v>
      </c>
      <c r="L3" s="26" t="s">
        <v>35</v>
      </c>
      <c r="M3" s="26" t="s">
        <v>36</v>
      </c>
      <c r="N3" s="26" t="s">
        <v>37</v>
      </c>
      <c r="O3" s="26" t="s">
        <v>38</v>
      </c>
      <c r="P3" s="26" t="s">
        <v>39</v>
      </c>
      <c r="Q3" s="26" t="s">
        <v>40</v>
      </c>
      <c r="R3" s="26" t="s">
        <v>41</v>
      </c>
    </row>
    <row r="4" ht="15.6" customHeight="1">
      <c r="A4" s="7">
        <v>2</v>
      </c>
      <c r="B4" s="27" t="s">
        <v>42</v>
      </c>
      <c r="C4" s="27"/>
      <c r="D4" s="28" t="s">
        <v>43</v>
      </c>
      <c r="E4" s="28"/>
      <c r="F4" s="28"/>
      <c r="G4" s="28"/>
      <c r="H4" s="28"/>
      <c r="I4" s="28"/>
      <c r="J4" s="28"/>
      <c r="K4" s="29"/>
      <c r="L4" s="7"/>
    </row>
    <row r="5" ht="15.6" customHeight="1">
      <c r="A5" s="7">
        <v>3</v>
      </c>
      <c r="B5" s="30" t="s">
        <v>44</v>
      </c>
      <c r="C5" s="30"/>
      <c r="D5" s="31" t="s">
        <v>43</v>
      </c>
      <c r="E5" s="31"/>
      <c r="F5" s="31"/>
      <c r="G5" s="31"/>
      <c r="H5" s="31"/>
      <c r="I5" s="31"/>
      <c r="J5" s="31"/>
      <c r="K5" s="32"/>
      <c r="L5" s="7"/>
    </row>
    <row r="6" hidden="1">
      <c r="A6" s="7" t="s">
        <v>45</v>
      </c>
    </row>
    <row r="7" hidden="1">
      <c r="A7" s="7" t="s">
        <v>45</v>
      </c>
    </row>
    <row r="8" hidden="1">
      <c r="A8" s="7" t="s">
        <v>45</v>
      </c>
    </row>
    <row r="9" hidden="1">
      <c r="A9" s="7" t="s">
        <v>45</v>
      </c>
    </row>
    <row r="10" hidden="1">
      <c r="A10" s="33" t="s">
        <v>46</v>
      </c>
    </row>
    <row r="11">
      <c r="A11" s="7">
        <v>4</v>
      </c>
      <c r="B11" s="30" t="s">
        <v>47</v>
      </c>
      <c r="C11" s="30"/>
      <c r="D11" s="34" t="s">
        <v>48</v>
      </c>
      <c r="E11" s="34"/>
      <c r="F11" s="34"/>
      <c r="G11" s="34"/>
      <c r="H11" s="34"/>
      <c r="I11" s="34"/>
      <c r="J11" s="34"/>
      <c r="K11" s="35"/>
      <c r="L11" s="7"/>
    </row>
    <row r="12">
      <c r="A12" s="7">
        <v>9</v>
      </c>
      <c r="B12" s="36" t="s">
        <v>49</v>
      </c>
      <c r="C12" s="36"/>
      <c r="D12" s="37" t="s">
        <v>50</v>
      </c>
      <c r="E12" s="38"/>
      <c r="F12" s="38"/>
      <c r="G12" s="39" t="s">
        <v>15</v>
      </c>
      <c r="H12" s="40">
        <v>1246</v>
      </c>
      <c r="I12" s="40"/>
      <c r="J12" s="41"/>
      <c r="K12" s="42">
        <f>IF(AND(H12= "",I12= ""), 0, ROUND(ROUND(J12, 2) * ROUND(IF(I12="",H12,I12),  2), 2))</f>
        <v>0</v>
      </c>
      <c r="L12" s="7"/>
      <c r="N12" s="43">
        <v>0.20000000000000001</v>
      </c>
      <c r="R12" s="7">
        <v>290</v>
      </c>
    </row>
    <row r="13" hidden="1">
      <c r="A13" s="7" t="s">
        <v>51</v>
      </c>
    </row>
    <row r="14" hidden="1">
      <c r="A14" s="7" t="s">
        <v>51</v>
      </c>
    </row>
    <row r="15" ht="61.149999999999999" customHeight="1">
      <c r="A15" s="7" t="s">
        <v>52</v>
      </c>
      <c r="B15" s="44"/>
      <c r="C15" s="44"/>
      <c r="D15" s="44" t="s">
        <v>53</v>
      </c>
      <c r="E15" s="44"/>
      <c r="F15" s="44"/>
      <c r="G15" s="44"/>
      <c r="H15" s="44"/>
      <c r="I15" s="44"/>
      <c r="J15" s="44"/>
      <c r="K15" s="44"/>
    </row>
    <row r="16" hidden="1">
      <c r="A16" s="33" t="s">
        <v>54</v>
      </c>
    </row>
    <row r="17" hidden="1">
      <c r="A17" s="7" t="s">
        <v>55</v>
      </c>
    </row>
    <row r="18" hidden="1">
      <c r="A18" s="7" t="s">
        <v>56</v>
      </c>
    </row>
    <row r="19" hidden="1">
      <c r="A19" s="7" t="s">
        <v>57</v>
      </c>
    </row>
    <row r="20" hidden="1">
      <c r="A20" s="7" t="s">
        <v>58</v>
      </c>
    </row>
    <row r="21" hidden="1">
      <c r="A21" s="7" t="s">
        <v>59</v>
      </c>
    </row>
    <row r="22" hidden="1">
      <c r="A22" s="7" t="s">
        <v>60</v>
      </c>
    </row>
    <row r="23" hidden="1">
      <c r="A23" s="7" t="s">
        <v>61</v>
      </c>
    </row>
    <row r="24" hidden="1">
      <c r="A24" s="7" t="s">
        <v>62</v>
      </c>
    </row>
    <row r="25">
      <c r="A25" s="7">
        <v>9</v>
      </c>
      <c r="B25" s="36" t="s">
        <v>63</v>
      </c>
      <c r="C25" s="36"/>
      <c r="D25" s="37" t="s">
        <v>64</v>
      </c>
      <c r="E25" s="38"/>
      <c r="F25" s="38"/>
      <c r="G25" s="39" t="s">
        <v>65</v>
      </c>
      <c r="H25" s="45">
        <v>1</v>
      </c>
      <c r="I25" s="45"/>
      <c r="J25" s="41"/>
      <c r="K25" s="42">
        <f>IF(AND(H25= "",I25= ""), 0, ROUND(ROUND(J25, 2) * ROUND(IF(I25="",H25,I25),  0), 2))</f>
        <v>0</v>
      </c>
      <c r="L25" s="7"/>
      <c r="N25" s="43">
        <v>0.20000000000000001</v>
      </c>
      <c r="R25" s="7">
        <v>290</v>
      </c>
    </row>
    <row r="26" hidden="1">
      <c r="A26" s="7" t="s">
        <v>51</v>
      </c>
    </row>
    <row r="27">
      <c r="A27" s="7" t="s">
        <v>52</v>
      </c>
      <c r="B27" s="44"/>
      <c r="C27" s="44"/>
      <c r="D27" s="44" t="s">
        <v>66</v>
      </c>
      <c r="E27" s="44"/>
      <c r="F27" s="44"/>
      <c r="G27" s="44"/>
      <c r="H27" s="44"/>
      <c r="I27" s="44"/>
      <c r="J27" s="44"/>
      <c r="K27" s="44"/>
    </row>
    <row r="28" hidden="1">
      <c r="A28" s="7" t="s">
        <v>62</v>
      </c>
    </row>
    <row r="29">
      <c r="A29" s="7">
        <v>9</v>
      </c>
      <c r="B29" s="36" t="s">
        <v>67</v>
      </c>
      <c r="C29" s="36"/>
      <c r="D29" s="37" t="s">
        <v>68</v>
      </c>
      <c r="E29" s="38"/>
      <c r="F29" s="38"/>
      <c r="G29" s="39" t="s">
        <v>65</v>
      </c>
      <c r="H29" s="45">
        <v>3</v>
      </c>
      <c r="I29" s="45"/>
      <c r="J29" s="41"/>
      <c r="K29" s="42">
        <f>IF(AND(H29= "",I29= ""), 0, ROUND(ROUND(J29, 2) * ROUND(IF(I29="",H29,I29),  0), 2))</f>
        <v>0</v>
      </c>
      <c r="L29" s="7"/>
      <c r="N29" s="43">
        <v>0.20000000000000001</v>
      </c>
      <c r="R29" s="7">
        <v>290</v>
      </c>
    </row>
    <row r="30" hidden="1">
      <c r="A30" s="7" t="s">
        <v>51</v>
      </c>
    </row>
    <row r="31" hidden="1">
      <c r="A31" s="33" t="s">
        <v>54</v>
      </c>
    </row>
    <row r="32" hidden="1">
      <c r="A32" s="7" t="s">
        <v>62</v>
      </c>
    </row>
    <row r="33">
      <c r="A33" s="7">
        <v>9</v>
      </c>
      <c r="B33" s="36" t="s">
        <v>69</v>
      </c>
      <c r="C33" s="36"/>
      <c r="D33" s="37" t="s">
        <v>70</v>
      </c>
      <c r="E33" s="38"/>
      <c r="F33" s="38"/>
      <c r="G33" s="39" t="s">
        <v>71</v>
      </c>
      <c r="H33" s="40">
        <v>46</v>
      </c>
      <c r="I33" s="40"/>
      <c r="J33" s="41"/>
      <c r="K33" s="42">
        <f>IF(AND(H33="",I33=""),0,ROUND(ROUND(J33,2)*ROUND(IF(I33="",H33,I33),2),2))</f>
        <v>0</v>
      </c>
      <c r="L33" s="7"/>
      <c r="N33" s="43">
        <v>0.20000000000000001</v>
      </c>
      <c r="R33" s="7">
        <v>290</v>
      </c>
    </row>
    <row r="34" hidden="1">
      <c r="A34" s="7" t="s">
        <v>51</v>
      </c>
    </row>
    <row r="35">
      <c r="A35" s="7" t="s">
        <v>52</v>
      </c>
      <c r="B35" s="44"/>
      <c r="C35" s="44"/>
      <c r="D35" s="44" t="s">
        <v>72</v>
      </c>
      <c r="E35" s="44"/>
      <c r="F35" s="44"/>
      <c r="G35" s="44"/>
      <c r="H35" s="44"/>
      <c r="I35" s="44"/>
      <c r="J35" s="44"/>
      <c r="K35" s="44"/>
    </row>
    <row r="36" hidden="1">
      <c r="A36" s="7" t="s">
        <v>55</v>
      </c>
    </row>
    <row r="37" hidden="1">
      <c r="A37" s="7" t="s">
        <v>61</v>
      </c>
    </row>
    <row r="38" hidden="1">
      <c r="A38" s="7" t="s">
        <v>62</v>
      </c>
    </row>
    <row r="39">
      <c r="A39" s="7">
        <v>9</v>
      </c>
      <c r="B39" s="36" t="s">
        <v>73</v>
      </c>
      <c r="C39" s="36"/>
      <c r="D39" s="37" t="s">
        <v>74</v>
      </c>
      <c r="E39" s="38"/>
      <c r="F39" s="38"/>
      <c r="G39" s="39" t="s">
        <v>15</v>
      </c>
      <c r="H39" s="40">
        <v>1246</v>
      </c>
      <c r="I39" s="40"/>
      <c r="J39" s="41"/>
      <c r="K39" s="42">
        <f>IF(AND(H39= "",I39= ""), 0, ROUND(ROUND(J39, 2) * ROUND(IF(I39="",H39,I39),  2), 2))</f>
        <v>0</v>
      </c>
      <c r="L39" s="7"/>
      <c r="N39" s="43">
        <v>0.20000000000000001</v>
      </c>
      <c r="R39" s="7">
        <v>290</v>
      </c>
    </row>
    <row r="40" hidden="1">
      <c r="A40" s="7" t="s">
        <v>51</v>
      </c>
    </row>
    <row r="41" hidden="1">
      <c r="A41" s="7" t="s">
        <v>55</v>
      </c>
    </row>
    <row r="42" hidden="1">
      <c r="A42" s="7" t="s">
        <v>61</v>
      </c>
    </row>
    <row r="43" hidden="1">
      <c r="A43" s="7" t="s">
        <v>62</v>
      </c>
    </row>
    <row r="44">
      <c r="A44" s="7">
        <v>9</v>
      </c>
      <c r="B44" s="36" t="s">
        <v>75</v>
      </c>
      <c r="C44" s="36"/>
      <c r="D44" s="37" t="s">
        <v>76</v>
      </c>
      <c r="E44" s="38"/>
      <c r="F44" s="38"/>
      <c r="G44" s="39" t="s">
        <v>65</v>
      </c>
      <c r="H44" s="45">
        <v>1</v>
      </c>
      <c r="I44" s="45"/>
      <c r="J44" s="41"/>
      <c r="K44" s="42">
        <f>IF(AND(H44= "",I44= ""), 0, ROUND(ROUND(J44, 2) * ROUND(IF(I44="",H44,I44),  0), 2))</f>
        <v>0</v>
      </c>
      <c r="L44" s="7"/>
      <c r="N44" s="43">
        <v>0.20000000000000001</v>
      </c>
      <c r="R44" s="7">
        <v>290</v>
      </c>
    </row>
    <row r="45" hidden="1">
      <c r="A45" s="7" t="s">
        <v>51</v>
      </c>
    </row>
    <row r="46" hidden="1">
      <c r="A46" s="33" t="s">
        <v>54</v>
      </c>
    </row>
    <row r="47">
      <c r="A47" s="7" t="s">
        <v>52</v>
      </c>
      <c r="B47" s="44"/>
      <c r="C47" s="44"/>
      <c r="D47" s="44" t="s">
        <v>77</v>
      </c>
      <c r="E47" s="44"/>
      <c r="F47" s="44"/>
      <c r="G47" s="44"/>
      <c r="H47" s="44"/>
      <c r="I47" s="44"/>
      <c r="J47" s="44"/>
      <c r="K47" s="44"/>
    </row>
    <row r="48" hidden="1">
      <c r="A48" s="7" t="s">
        <v>55</v>
      </c>
    </row>
    <row r="49" hidden="1">
      <c r="A49" s="7" t="s">
        <v>56</v>
      </c>
    </row>
    <row r="50" hidden="1">
      <c r="A50" s="7" t="s">
        <v>57</v>
      </c>
    </row>
    <row r="51" hidden="1">
      <c r="A51" s="7" t="s">
        <v>58</v>
      </c>
    </row>
    <row r="52" hidden="1">
      <c r="A52" s="7" t="s">
        <v>62</v>
      </c>
    </row>
    <row r="53">
      <c r="A53" s="7">
        <v>9</v>
      </c>
      <c r="B53" s="36" t="s">
        <v>78</v>
      </c>
      <c r="C53" s="36"/>
      <c r="D53" s="37" t="s">
        <v>79</v>
      </c>
      <c r="E53" s="38"/>
      <c r="F53" s="38"/>
      <c r="G53" s="39" t="s">
        <v>15</v>
      </c>
      <c r="H53" s="40">
        <v>1246</v>
      </c>
      <c r="I53" s="40"/>
      <c r="J53" s="41"/>
      <c r="K53" s="42">
        <f>IF(AND(H53= "",I53= ""), 0, ROUND(ROUND(J53, 2) * ROUND(IF(I53="",H53,I53),  2), 2))</f>
        <v>0</v>
      </c>
      <c r="L53" s="7" t="s">
        <v>80</v>
      </c>
      <c r="M53" s="7">
        <v>2762</v>
      </c>
      <c r="N53" s="43">
        <v>0.20000000000000001</v>
      </c>
      <c r="R53" s="7">
        <v>290</v>
      </c>
    </row>
    <row r="54" hidden="1">
      <c r="A54" s="7" t="s">
        <v>51</v>
      </c>
    </row>
    <row r="55" hidden="1">
      <c r="A55" s="7" t="s">
        <v>55</v>
      </c>
    </row>
    <row r="56" hidden="1">
      <c r="A56" s="7" t="s">
        <v>61</v>
      </c>
    </row>
    <row r="57" hidden="1">
      <c r="A57" s="7" t="s">
        <v>62</v>
      </c>
    </row>
    <row r="58">
      <c r="A58" s="7">
        <v>9</v>
      </c>
      <c r="B58" s="36" t="s">
        <v>81</v>
      </c>
      <c r="C58" s="36"/>
      <c r="D58" s="37" t="s">
        <v>82</v>
      </c>
      <c r="E58" s="38"/>
      <c r="F58" s="38"/>
      <c r="G58" s="39" t="s">
        <v>83</v>
      </c>
      <c r="H58" s="46">
        <v>1</v>
      </c>
      <c r="I58" s="46"/>
      <c r="J58" s="41"/>
      <c r="K58" s="42">
        <f>IF(AND(H58= "",I58= ""), 0, ROUND(ROUND(J58, 2) * ROUND(IF(I58="",H58,I58),  3), 2))</f>
        <v>0</v>
      </c>
      <c r="L58" s="7" t="s">
        <v>80</v>
      </c>
      <c r="M58" s="7">
        <v>3233</v>
      </c>
      <c r="N58" s="43">
        <v>0.20000000000000001</v>
      </c>
      <c r="R58" s="7">
        <v>290</v>
      </c>
    </row>
    <row r="59" hidden="1">
      <c r="A59" s="7" t="s">
        <v>51</v>
      </c>
    </row>
    <row r="60" hidden="1">
      <c r="A60" s="7" t="s">
        <v>62</v>
      </c>
    </row>
    <row r="61">
      <c r="A61" s="7">
        <v>9</v>
      </c>
      <c r="B61" s="36" t="s">
        <v>84</v>
      </c>
      <c r="C61" s="36"/>
      <c r="D61" s="37" t="s">
        <v>85</v>
      </c>
      <c r="E61" s="38"/>
      <c r="F61" s="38"/>
      <c r="G61" s="39" t="s">
        <v>83</v>
      </c>
      <c r="H61" s="46">
        <v>1</v>
      </c>
      <c r="I61" s="46"/>
      <c r="J61" s="41"/>
      <c r="K61" s="42">
        <f>IF(AND(H61= "",I61= ""), 0, ROUND(ROUND(J61, 2) * ROUND(IF(I61="",H61,I61),  3), 2))</f>
        <v>0</v>
      </c>
      <c r="L61" s="7" t="s">
        <v>80</v>
      </c>
      <c r="M61" s="7">
        <v>5026</v>
      </c>
      <c r="N61" s="43">
        <v>0.20000000000000001</v>
      </c>
      <c r="R61" s="7">
        <v>290</v>
      </c>
    </row>
    <row r="62" hidden="1">
      <c r="A62" s="7" t="s">
        <v>51</v>
      </c>
    </row>
    <row r="63" hidden="1">
      <c r="A63" s="7" t="s">
        <v>62</v>
      </c>
    </row>
    <row r="64">
      <c r="A64" s="7">
        <v>9</v>
      </c>
      <c r="B64" s="36" t="s">
        <v>86</v>
      </c>
      <c r="C64" s="36"/>
      <c r="D64" s="37" t="s">
        <v>87</v>
      </c>
      <c r="E64" s="38"/>
      <c r="F64" s="38"/>
      <c r="G64" s="39" t="s">
        <v>15</v>
      </c>
      <c r="H64" s="40">
        <v>1246</v>
      </c>
      <c r="I64" s="40"/>
      <c r="J64" s="41"/>
      <c r="K64" s="42">
        <f>IF(AND(H64= "",I64= ""), 0, ROUND(ROUND(J64, 2) * ROUND(IF(I64="",H64,I64),  2), 2))</f>
        <v>0</v>
      </c>
      <c r="L64" s="7" t="s">
        <v>80</v>
      </c>
      <c r="M64" s="7">
        <v>3250</v>
      </c>
      <c r="N64" s="43">
        <v>0.20000000000000001</v>
      </c>
      <c r="R64" s="7">
        <v>290</v>
      </c>
    </row>
    <row r="65" hidden="1">
      <c r="A65" s="7" t="s">
        <v>51</v>
      </c>
    </row>
    <row r="66" hidden="1">
      <c r="A66" s="7" t="s">
        <v>55</v>
      </c>
    </row>
    <row r="67" hidden="1">
      <c r="A67" s="7" t="s">
        <v>61</v>
      </c>
    </row>
    <row r="68" hidden="1">
      <c r="A68" s="7" t="s">
        <v>62</v>
      </c>
    </row>
    <row r="69" hidden="1">
      <c r="A69" s="7" t="s">
        <v>88</v>
      </c>
    </row>
    <row r="70">
      <c r="A70" s="7" t="s">
        <v>89</v>
      </c>
      <c r="B70" s="38"/>
      <c r="C70" s="38"/>
      <c r="D70" s="47"/>
      <c r="E70" s="47"/>
      <c r="F70" s="47"/>
      <c r="K70" s="38"/>
    </row>
    <row r="71">
      <c r="B71" s="38"/>
      <c r="C71" s="38"/>
      <c r="D71" s="48" t="s">
        <v>43</v>
      </c>
      <c r="E71" s="49"/>
      <c r="F71" s="49"/>
      <c r="G71" s="50"/>
      <c r="H71" s="50"/>
      <c r="I71" s="50"/>
      <c r="J71" s="50"/>
      <c r="K71" s="51"/>
    </row>
    <row r="72">
      <c r="B72" s="38"/>
      <c r="C72" s="38"/>
      <c r="D72" s="52"/>
      <c r="E72" s="7"/>
      <c r="F72" s="7"/>
      <c r="G72" s="7"/>
      <c r="H72" s="7"/>
      <c r="I72" s="7"/>
      <c r="J72" s="7"/>
      <c r="K72" s="8"/>
    </row>
    <row r="73">
      <c r="B73" s="38"/>
      <c r="C73" s="38"/>
      <c r="D73" s="53" t="s">
        <v>90</v>
      </c>
      <c r="E73" s="54"/>
      <c r="F73" s="54"/>
      <c r="G73" s="55">
        <f>SUMIF(L6:L70, IF(L5="","",L5), K6:K70)</f>
        <v>0</v>
      </c>
      <c r="H73" s="55"/>
      <c r="I73" s="55"/>
      <c r="J73" s="55"/>
      <c r="K73" s="56"/>
    </row>
    <row r="74">
      <c r="B74" s="38"/>
      <c r="C74" s="38"/>
      <c r="D74" s="53" t="s">
        <v>91</v>
      </c>
      <c r="E74" s="54"/>
      <c r="F74" s="54"/>
      <c r="G74" s="55">
        <f>ROUND(SUMIF(L6:L70, IF(L5="","",L5), K6:K70) * 0.2, 2)</f>
        <v>0</v>
      </c>
      <c r="H74" s="55"/>
      <c r="I74" s="55"/>
      <c r="J74" s="55"/>
      <c r="K74" s="56"/>
    </row>
    <row r="75">
      <c r="B75" s="38"/>
      <c r="C75" s="38"/>
      <c r="D75" s="57" t="s">
        <v>92</v>
      </c>
      <c r="E75" s="58"/>
      <c r="F75" s="58"/>
      <c r="G75" s="59">
        <f>SUM(G73:G74)</f>
        <v>0</v>
      </c>
      <c r="H75" s="59"/>
      <c r="I75" s="59"/>
      <c r="J75" s="59"/>
      <c r="K75" s="60"/>
    </row>
    <row r="76" ht="31.149999999999999" customHeight="1">
      <c r="B76" s="3"/>
      <c r="C76" s="3"/>
      <c r="D76" s="61" t="s">
        <v>93</v>
      </c>
      <c r="E76" s="61"/>
      <c r="F76" s="61"/>
      <c r="G76" s="61"/>
      <c r="H76" s="61"/>
      <c r="I76" s="61"/>
      <c r="J76" s="61"/>
      <c r="K76" s="61"/>
    </row>
    <row r="78">
      <c r="D78" s="62" t="s">
        <v>94</v>
      </c>
      <c r="E78" s="62"/>
      <c r="F78" s="62"/>
      <c r="G78" s="62"/>
      <c r="H78" s="62"/>
      <c r="I78" s="62"/>
      <c r="J78" s="62"/>
      <c r="K78" s="62"/>
    </row>
    <row r="79">
      <c r="D79" s="63" t="s">
        <v>95</v>
      </c>
      <c r="E79" s="64"/>
      <c r="F79" s="64"/>
      <c r="G79" s="65">
        <f>SUMIF(L12:L64,"",K12:K64)</f>
        <v>0</v>
      </c>
      <c r="H79" s="65"/>
      <c r="I79" s="65"/>
      <c r="J79" s="65"/>
      <c r="K79" s="65"/>
    </row>
    <row r="80">
      <c r="D80" s="66" t="s">
        <v>96</v>
      </c>
      <c r="E80" s="67"/>
      <c r="F80" s="67"/>
      <c r="G80" s="68">
        <f>SUMIF(L12:L64,"",K12:K64)</f>
        <v>0</v>
      </c>
      <c r="H80" s="69"/>
      <c r="I80" s="69"/>
      <c r="J80" s="69"/>
      <c r="K80" s="69"/>
    </row>
    <row r="81">
      <c r="D81" s="70" t="s">
        <v>97</v>
      </c>
      <c r="E81" s="71"/>
      <c r="F81" s="71"/>
      <c r="G81" s="72"/>
      <c r="H81" s="72"/>
      <c r="I81" s="72"/>
      <c r="J81" s="72"/>
      <c r="K81" s="73"/>
    </row>
    <row r="82">
      <c r="D82" s="74"/>
      <c r="E82" s="3"/>
      <c r="F82" s="3"/>
      <c r="G82" s="3"/>
      <c r="H82" s="3"/>
      <c r="I82" s="3"/>
      <c r="J82" s="3"/>
      <c r="K82" s="75"/>
    </row>
    <row r="83">
      <c r="A83" s="33"/>
      <c r="D83" s="76" t="s">
        <v>90</v>
      </c>
      <c r="E83" s="7"/>
      <c r="F83" s="7"/>
      <c r="G83" s="77">
        <f>SUMIF(L5:L76, IF(L4="","",L4), K5:K76)</f>
        <v>0</v>
      </c>
      <c r="H83" s="78"/>
      <c r="I83" s="78"/>
      <c r="J83" s="78"/>
      <c r="K83" s="79"/>
    </row>
    <row r="84">
      <c r="A84" s="33"/>
      <c r="D84" s="76" t="s">
        <v>91</v>
      </c>
      <c r="E84" s="7"/>
      <c r="F84" s="7"/>
      <c r="G84" s="77">
        <f>ROUND(SUMIF(L5:L76, IF(L4="","",L4), K5:K76) * 0.2, 2)</f>
        <v>0</v>
      </c>
      <c r="H84" s="78"/>
      <c r="I84" s="78"/>
      <c r="J84" s="78"/>
      <c r="K84" s="79"/>
    </row>
    <row r="85">
      <c r="D85" s="80" t="s">
        <v>92</v>
      </c>
      <c r="E85" s="81"/>
      <c r="F85" s="81"/>
      <c r="G85" s="82">
        <f>SUM(G83:G84)</f>
        <v>0</v>
      </c>
      <c r="H85" s="83"/>
      <c r="I85" s="83"/>
      <c r="J85" s="83"/>
      <c r="K85" s="84"/>
    </row>
    <row r="86">
      <c r="D86" s="67"/>
      <c r="E86" s="7"/>
      <c r="F86" s="7"/>
      <c r="G86" s="7"/>
      <c r="H86" s="7"/>
      <c r="I86" s="7"/>
      <c r="J86" s="7"/>
      <c r="K86" s="7"/>
    </row>
    <row r="87">
      <c r="D87" s="85" t="s">
        <v>98</v>
      </c>
      <c r="E87" s="85"/>
      <c r="F87" s="85"/>
      <c r="G87" s="85"/>
      <c r="H87" s="85"/>
      <c r="I87" s="85"/>
      <c r="J87" s="85"/>
      <c r="K87" s="85"/>
    </row>
    <row r="88">
      <c r="D88" s="86" t="str">
        <f>IF(Paramètres!AA2&lt;&gt;"",Paramètres!AA2,"")</f>
        <v xml:space="preserve">Zéro euro </v>
      </c>
      <c r="E88" s="86"/>
      <c r="F88" s="86"/>
      <c r="G88" s="86"/>
      <c r="H88" s="86"/>
      <c r="I88" s="86"/>
      <c r="J88" s="86"/>
      <c r="K88" s="86"/>
    </row>
    <row r="89">
      <c r="D89" s="86"/>
      <c r="E89" s="86"/>
      <c r="F89" s="86"/>
      <c r="G89" s="86"/>
      <c r="H89" s="86"/>
      <c r="I89" s="86"/>
      <c r="J89" s="86"/>
      <c r="K89" s="86"/>
    </row>
  </sheetData>
  <sheetProtection autoFilter="1" deleteColumns="1" deleteRows="1" formatCells="1" formatColumns="1" formatRows="1" insertColumns="1" insertHyperlinks="1" insertRows="1" pivotTables="1" selectLockedCells="1" selectUnlockedCells="0" sheet="0" sort="1"/>
  <mergeCells count="47">
    <mergeCell ref="D3:F3"/>
    <mergeCell ref="D4:F4"/>
    <mergeCell ref="D5:F5"/>
    <mergeCell ref="D11:F11"/>
    <mergeCell ref="D12:F12"/>
    <mergeCell ref="D15:J15"/>
    <mergeCell ref="D25:F25"/>
    <mergeCell ref="D27:J27"/>
    <mergeCell ref="D29:F29"/>
    <mergeCell ref="D33:F33"/>
    <mergeCell ref="D35:J35"/>
    <mergeCell ref="D39:F39"/>
    <mergeCell ref="D44:F44"/>
    <mergeCell ref="D47:J47"/>
    <mergeCell ref="D53:F53"/>
    <mergeCell ref="D58:F58"/>
    <mergeCell ref="D61:F61"/>
    <mergeCell ref="D64:F64"/>
    <mergeCell ref="D70:F70"/>
    <mergeCell ref="D71:F71"/>
    <mergeCell ref="G71:K71"/>
    <mergeCell ref="D72:F72"/>
    <mergeCell ref="G72:K72"/>
    <mergeCell ref="D73:F73"/>
    <mergeCell ref="G73:K73"/>
    <mergeCell ref="D74:F74"/>
    <mergeCell ref="G74:K74"/>
    <mergeCell ref="D75:F75"/>
    <mergeCell ref="G75:K75"/>
    <mergeCell ref="D76:K76"/>
    <mergeCell ref="D78:K78"/>
    <mergeCell ref="D79:F79"/>
    <mergeCell ref="G79:K79"/>
    <mergeCell ref="D80:F80"/>
    <mergeCell ref="G80:K80"/>
    <mergeCell ref="D81:F81"/>
    <mergeCell ref="D82:K82"/>
    <mergeCell ref="D83:F83"/>
    <mergeCell ref="G83:K83"/>
    <mergeCell ref="D84:F84"/>
    <mergeCell ref="G84:K84"/>
    <mergeCell ref="D85:F85"/>
    <mergeCell ref="G85:K85"/>
    <mergeCell ref="D86:K86"/>
    <mergeCell ref="D87:K87"/>
    <mergeCell ref="D88:K88"/>
    <mergeCell ref="D89:K89"/>
  </mergeCells>
  <printOptions headings="0" gridLines="0"/>
  <pageMargins left="0.55118110236219997" right="0.55118110236219997" top="0.55118110236219997" bottom="0.55118110236219997" header="0.23622047244093997" footer="0.23622047244093997"/>
  <pageSetup paperSize="9" scale="100" fitToWidth="1" fitToHeight="0" pageOrder="downThenOver" orientation="portrait" usePrinterDefaults="1" blackAndWhite="0" draft="0" cellComments="none" useFirstPageNumber="0" errors="displayed" horizontalDpi="600" verticalDpi="600" copies="1"/>
  <headerFooter>
    <oddHeader>&amp;L2024.09.23 - CEREMA - STRASBOURG
1 rue jean Mentelin - 67200 STRASBOURG&amp;RDPGF - Lot n°1 ECHAFAUDAGE 
DCE - Edition du 7/10/2025</oddHeader>
    <oddFooter>&amp;LAGORA MO&amp;CEdition du 7/10/2025&amp;RPage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showGridLines="0" zoomScale="100" workbookViewId="0">
      <selection activeCell="A1" activeCellId="0" sqref="A1"/>
    </sheetView>
  </sheetViews>
  <sheetFormatPr defaultColWidth="8.85546875" defaultRowHeight="12.75" customHeight="1"/>
  <cols>
    <col customWidth="1" min="1" max="1" width="11.42578125"/>
    <col customWidth="1" min="2" max="2" width="35"/>
    <col customWidth="1" min="3" max="10" width="11.42578125"/>
  </cols>
  <sheetData>
    <row r="1" ht="12.75" customHeight="1">
      <c r="B1" s="64" t="s">
        <v>99</v>
      </c>
      <c r="AA1" s="7">
        <f>IF(DPGF!G85&lt;&gt;"",DPGF!G85,"0")</f>
        <v>0</v>
      </c>
    </row>
    <row r="2" ht="12.75" customHeight="1">
      <c r="AA2" s="7" t="str">
        <f>UPPER(MID(AA98,1,1))&amp;MID(AA98,2,168)</f>
        <v xml:space="preserve">Zéro euro </v>
      </c>
    </row>
    <row r="3" ht="25.5" customHeight="1">
      <c r="A3" s="87" t="s">
        <v>100</v>
      </c>
      <c r="B3" s="88" t="s">
        <v>101</v>
      </c>
      <c r="C3" s="89" t="s">
        <v>102</v>
      </c>
      <c r="D3" s="89"/>
      <c r="E3" s="89"/>
      <c r="F3" s="89"/>
      <c r="G3" s="89"/>
      <c r="H3" s="89"/>
      <c r="I3" s="89"/>
      <c r="J3" s="89"/>
      <c r="AA3" s="7">
        <f>INT(AA1/1000000)</f>
        <v>0</v>
      </c>
    </row>
    <row r="4" ht="12.75" customHeight="1">
      <c r="AA4" s="7">
        <f>INT((AA1-AA3*1000000)/1000)</f>
        <v>0</v>
      </c>
    </row>
    <row r="5" ht="25.5" customHeight="1">
      <c r="A5" s="87" t="s">
        <v>103</v>
      </c>
      <c r="B5" s="88" t="s">
        <v>104</v>
      </c>
      <c r="C5" s="89" t="s">
        <v>105</v>
      </c>
      <c r="D5" s="89"/>
      <c r="E5" s="89"/>
      <c r="F5" s="89"/>
      <c r="G5" s="89"/>
      <c r="H5" s="89"/>
      <c r="I5" s="89"/>
      <c r="J5" s="89"/>
      <c r="AA5" s="7">
        <f>INT(AA1-AA3*1000000-AA4*1000)</f>
        <v>0</v>
      </c>
    </row>
    <row r="6" ht="12.75" customHeight="1">
      <c r="AA6" s="7">
        <f>ROUND(AA1-AA3*1000000-AA4*1000-AA5,2)*100</f>
        <v>0</v>
      </c>
    </row>
    <row r="7" ht="12.75" customHeight="1">
      <c r="A7" s="87" t="s">
        <v>106</v>
      </c>
      <c r="B7" s="88" t="s">
        <v>107</v>
      </c>
      <c r="C7" s="89" t="s">
        <v>108</v>
      </c>
      <c r="AA7" s="7">
        <f>AA3-AA12*100</f>
        <v>0</v>
      </c>
    </row>
    <row r="8" ht="12.75" customHeight="1">
      <c r="AA8" s="7">
        <f>0</f>
        <v>0</v>
      </c>
    </row>
    <row r="9" ht="12.75" customHeight="1">
      <c r="A9" s="87" t="s">
        <v>109</v>
      </c>
      <c r="B9" s="88" t="s">
        <v>110</v>
      </c>
      <c r="C9" s="89" t="s">
        <v>42</v>
      </c>
      <c r="AA9" s="7">
        <f>AA4-AA15*100</f>
        <v>0</v>
      </c>
    </row>
    <row r="10" ht="12.75" customHeight="1">
      <c r="AA10" s="7">
        <f>ROUND(AA5-AA18*100,0)</f>
        <v>0</v>
      </c>
    </row>
    <row r="11" ht="25.5" customHeight="1">
      <c r="A11" s="87" t="s">
        <v>111</v>
      </c>
      <c r="B11" s="88" t="s">
        <v>112</v>
      </c>
      <c r="C11" s="89" t="s">
        <v>43</v>
      </c>
      <c r="D11" s="89"/>
      <c r="E11" s="89"/>
      <c r="F11" s="89"/>
      <c r="G11" s="89"/>
      <c r="H11" s="89"/>
      <c r="I11" s="89"/>
      <c r="J11" s="89"/>
      <c r="AA11" s="7">
        <f>AA6</f>
        <v>0</v>
      </c>
    </row>
    <row r="12" ht="12.75" customHeight="1">
      <c r="AA12" s="7">
        <f>INT(AA3/100)</f>
        <v>0</v>
      </c>
    </row>
    <row r="13" ht="12.75" customHeight="1">
      <c r="A13" s="87" t="s">
        <v>113</v>
      </c>
      <c r="B13" s="88" t="s">
        <v>114</v>
      </c>
      <c r="C13" s="89" t="s">
        <v>115</v>
      </c>
      <c r="AA13" s="7">
        <f>INT((AA3-AA12*100)/10)</f>
        <v>0</v>
      </c>
    </row>
    <row r="14" ht="12.75" customHeight="1">
      <c r="AA14" s="7">
        <f>AA3-AA12*100-AA13*10</f>
        <v>0</v>
      </c>
    </row>
    <row r="15" ht="12.75" customHeight="1">
      <c r="A15" s="87" t="s">
        <v>116</v>
      </c>
      <c r="B15" s="88" t="s">
        <v>117</v>
      </c>
      <c r="C15" s="89" t="s">
        <v>118</v>
      </c>
      <c r="AA15" s="7">
        <f>INT(AA4/100)</f>
        <v>0</v>
      </c>
    </row>
    <row r="16" ht="12.75" customHeight="1">
      <c r="AA16" s="7">
        <f>INT((AA4-AA15*100)/10)</f>
        <v>0</v>
      </c>
    </row>
    <row r="17" ht="12.75" customHeight="1">
      <c r="A17" s="87" t="s">
        <v>119</v>
      </c>
      <c r="B17" s="88" t="s">
        <v>120</v>
      </c>
      <c r="C17" s="89" t="s">
        <v>121</v>
      </c>
      <c r="AA17" s="7">
        <f>AA4-AA15*100-AA16*10</f>
        <v>0</v>
      </c>
    </row>
    <row r="18" ht="12.75" customHeight="1">
      <c r="AA18" s="7">
        <f>INT(AA5/100)</f>
        <v>0</v>
      </c>
    </row>
    <row r="19" ht="12.75" customHeight="1">
      <c r="C19" s="90">
        <v>0.20000000000000001</v>
      </c>
      <c r="E19" s="91" t="s">
        <v>122</v>
      </c>
      <c r="AA19" s="7">
        <f>INT((AA5-AA18*100)/10)</f>
        <v>0</v>
      </c>
    </row>
    <row r="20" ht="12.75" customHeight="1">
      <c r="C20" s="92">
        <v>5.5e-002</v>
      </c>
      <c r="E20" s="91" t="s">
        <v>123</v>
      </c>
      <c r="AA20" s="7">
        <f>AA5-AA18*100-AA19*10</f>
        <v>0</v>
      </c>
    </row>
    <row r="21" ht="12.75" customHeight="1">
      <c r="C21" s="92">
        <v>0</v>
      </c>
      <c r="E21" s="91" t="s">
        <v>124</v>
      </c>
      <c r="AA21" s="7">
        <f>INT(AA6/10)</f>
        <v>0</v>
      </c>
    </row>
    <row r="22" ht="12.75" customHeight="1">
      <c r="C22" s="93">
        <v>0</v>
      </c>
      <c r="E22" s="91" t="s">
        <v>125</v>
      </c>
      <c r="AA22" s="7">
        <f>ROUND(AA6-AA21*10,0)</f>
        <v>0</v>
      </c>
    </row>
    <row r="23" ht="12.75" customHeight="1">
      <c r="AA23" s="7" t="str">
        <f>IF(AA12=0,"",IF(AA12=1,"",IF(AA12=2,"deux ",IF(AA12=3,"trois ",IF(AA12=4,"quatre ",IF(AA12=5,"cinq ",AA42))))))</f>
        <v/>
      </c>
    </row>
    <row r="24" ht="12.75" customHeight="1">
      <c r="A24" s="87" t="s">
        <v>126</v>
      </c>
      <c r="B24" s="88" t="s">
        <v>127</v>
      </c>
      <c r="C24" s="89" t="s">
        <v>128</v>
      </c>
      <c r="D24" s="89"/>
      <c r="E24" s="89"/>
      <c r="F24" s="89"/>
      <c r="G24" s="89"/>
      <c r="H24" s="89"/>
      <c r="I24" s="89"/>
      <c r="J24" s="89"/>
      <c r="AA24" s="7" t="str">
        <f>IF(AA12=0,"",IF(AA12&lt;2,"cent ",AA43))</f>
        <v/>
      </c>
    </row>
    <row r="25" ht="12.75" customHeight="1">
      <c r="AA25" s="7" t="str">
        <f>IF(AA13=1,AA44,IF(AA13=7,AA64,IF(AA13=9,AA80,AA89)))</f>
        <v/>
      </c>
    </row>
    <row r="26" ht="12.75" customHeight="1">
      <c r="A26" s="87" t="s">
        <v>129</v>
      </c>
      <c r="B26" s="88" t="s">
        <v>130</v>
      </c>
      <c r="C26" s="89" t="s">
        <v>131</v>
      </c>
      <c r="D26" s="89"/>
      <c r="E26" s="89"/>
      <c r="F26" s="89"/>
      <c r="G26" s="89"/>
      <c r="H26" s="89"/>
      <c r="I26" s="89"/>
      <c r="J26" s="89"/>
      <c r="AA26" s="7" t="str">
        <f>IF(AA7=11,"",IF(AA7=12,"",IF(AA7=13,"",IF(AA7=14,"",IF(AA7=15,"",IF(AA7=16,"",AA45))))))</f>
        <v/>
      </c>
    </row>
    <row r="27" ht="12.75" customHeight="1">
      <c r="AA27" s="7" t="str">
        <f>IF(AA3=0,"",IF(AA3&lt;2,"million ","millions "))</f>
        <v/>
      </c>
    </row>
    <row r="28" ht="12.75" customHeight="1">
      <c r="A28" s="87" t="s">
        <v>132</v>
      </c>
      <c r="B28" s="88" t="s">
        <v>133</v>
      </c>
      <c r="C28" s="89"/>
      <c r="D28" s="89"/>
      <c r="E28" s="89"/>
      <c r="F28" s="89"/>
      <c r="G28" s="89"/>
      <c r="H28" s="89"/>
      <c r="I28" s="89"/>
      <c r="J28" s="89"/>
      <c r="AA28" s="7" t="str">
        <f>IF(AA8=1,"",IF(AA15=0,"",IF(AA15=1,"",IF(AA15=2,"deux ",IF(AA15=3,"trois ",IF(AA15=4,"quatre ",IF(AA15=5,"cinq ",AA46)))))))</f>
        <v/>
      </c>
    </row>
    <row r="29" ht="12.75" customHeight="1">
      <c r="AA29" s="7" t="str">
        <f>IF(AA15=0,"",IF(AA15&lt;2,"cent ",AA47))</f>
        <v/>
      </c>
    </row>
    <row r="30" ht="12.75" customHeight="1">
      <c r="AA30" s="7" t="str">
        <f>IF(AA16=1,AA48,IF(AA16=7,AA66,IF(AA16=9,AA81,AA90)))</f>
        <v/>
      </c>
    </row>
    <row r="31" ht="12.75" customHeight="1">
      <c r="AA31" s="7" t="str">
        <f>IF(AA4=1,"",AA49)</f>
        <v/>
      </c>
    </row>
    <row r="32" ht="12.75" customHeight="1">
      <c r="AA32" s="7" t="str">
        <f>IF(AA4&gt;0,"mille ","")</f>
        <v/>
      </c>
    </row>
    <row r="33" ht="12.75" customHeight="1">
      <c r="AA33" s="7" t="str">
        <f>IF(INT(AA1)=0,"zéro ",IF(AA18=0,"",IF(AA18=1,"",IF(AA18=2,"deux ",IF(AA18=3,"trois ",IF(AA18=4,"quatre ",IF(AA18=5,"cinq ",AA50)))))))</f>
        <v xml:space="preserve">zéro </v>
      </c>
    </row>
    <row r="34" ht="12.75" customHeight="1">
      <c r="AA34" s="7" t="str">
        <f>IF(AA18=0,"",IF(AA18&lt;2,"cent ",AA51))</f>
        <v/>
      </c>
    </row>
    <row r="35" ht="12.75" customHeight="1">
      <c r="AA35" s="7" t="str">
        <f>IF(AA19=1,AA52,IF(AA19=7,AA68,IF(AA19=9,AA83,AA91)))</f>
        <v/>
      </c>
    </row>
    <row r="36" ht="12.75" customHeight="1">
      <c r="AA36" s="7" t="str">
        <f>IF(AA10=11,"",IF(AA10=12,"",IF(AA10=13,"",IF(AA10=14,"",IF(AA10=15,"",IF(AA10=16,"",AA53))))))</f>
        <v/>
      </c>
    </row>
    <row r="37" ht="12.75" customHeight="1">
      <c r="AA37" s="7" t="str">
        <f>IF(INT(AA1&lt;2),"euro ","euros ")</f>
        <v xml:space="preserve">euro </v>
      </c>
    </row>
    <row r="38" ht="12.75" customHeight="1">
      <c r="AA38" s="7" t="str">
        <f>IF(AA6&gt;0,"et ","")</f>
        <v/>
      </c>
    </row>
    <row r="39" ht="12.75" customHeight="1">
      <c r="AA39" s="7" t="str">
        <f>IF(AA21=1,AA54,IF(AA21=7,AA70,IF(AA21=9,AA84,AA92)))</f>
        <v/>
      </c>
    </row>
    <row r="40" ht="12.75" customHeight="1">
      <c r="AA40" s="7" t="str">
        <f>IF(AA11=11,"",IF(AA11=12,"",IF(AA11=13,"",IF(AA11=14,"",IF(AA11=15,"",IF(AA11=16,"",AA55))))))</f>
        <v/>
      </c>
    </row>
    <row r="41" ht="12.75" customHeight="1">
      <c r="AA41" s="7" t="str">
        <f>IF(AA6=0,"",IF(AA6&lt;2,"centime","centimes"))</f>
        <v/>
      </c>
    </row>
    <row r="42" ht="12.75" customHeight="1">
      <c r="AA42" s="7" t="str">
        <f>IF(AA3=0," ",IF(AA12=6,"six ",IF(AA12=7,"sept ",IF(AA12=8,"huit ",IF(AA12=9,"neuf ",)))))</f>
        <v xml:space="preserve"> </v>
      </c>
    </row>
    <row r="43" ht="12.75" customHeight="1">
      <c r="AA43" s="7" t="str">
        <f>IF(AA7&gt;0,"cent ", "cents ")</f>
        <v xml:space="preserve">cents </v>
      </c>
    </row>
    <row r="44" ht="12.75" customHeight="1">
      <c r="AA44" s="7" t="str">
        <f>IF(AA7=10,"dix ",IF(AA7=11,"onze ",IF(AA7=12,"douze ",IF(AA7=13,"treize ",IF(AA7=14,"quatorze ",IF(AA7=15,"quinze ",AA56))))))</f>
        <v/>
      </c>
    </row>
    <row r="45" ht="12.75" customHeight="1">
      <c r="AA45" s="7" t="str">
        <f>IF(AA7=17,"",IF(AA7=18,"",IF(AA7=19,"",AA57)))</f>
        <v/>
      </c>
    </row>
    <row r="46" ht="12.75" customHeight="1">
      <c r="AA46" s="7">
        <f>IF(AA15=6,"six ",IF(AA15=7,"sept ",IF(AA15=8,"huit ",IF(AA15=9,"neuf ",))))</f>
        <v>0</v>
      </c>
    </row>
    <row r="47" ht="12.75" customHeight="1">
      <c r="AA47" s="7" t="str">
        <f>IF(AA9&gt;0,"cent ", "cents ")</f>
        <v xml:space="preserve">cents </v>
      </c>
    </row>
    <row r="48" ht="12.75" customHeight="1">
      <c r="AA48" s="7" t="str">
        <f>IF(AA9=10,"dix ",IF(AA9=11,"onze ",IF(AA9=12,"douze ",IF(AA9=13,"treize ",IF(AA9=14,"quatorze ",IF(AA9=15,"quinze ",AA58))))))</f>
        <v/>
      </c>
    </row>
    <row r="49" ht="12.75" customHeight="1">
      <c r="AA49" s="7" t="str">
        <f>IF(AA9=11,"",IF(AA9=12,"",IF(AA9=13,"",IF(AA9=14,"",IF(AA9=15,"",IF(AA9=16,"",AA59))))))</f>
        <v/>
      </c>
    </row>
    <row r="50" ht="12.75" customHeight="1">
      <c r="AA50" s="7">
        <f>IF(AA18=6,"six ",IF(AA18=7,"sept ",IF(AA18=8,"huit ",IF(AA18=9,"neuf ",))))</f>
        <v>0</v>
      </c>
    </row>
    <row r="51" ht="12.75" customHeight="1">
      <c r="AA51" s="7" t="str">
        <f>IF(AA10&gt;0,"cent ", "cents ")</f>
        <v xml:space="preserve">cents </v>
      </c>
    </row>
    <row r="52" ht="12.75" customHeight="1">
      <c r="AA52" s="7" t="str">
        <f>IF(AA10=10,"dix ",IF(AA10=11,"onze ",IF(AA10=12,"douze ",IF(AA10=13,"treize ",IF(AA10=14,"quatorze ",IF(AA10=15,"quinze ",AA60))))))</f>
        <v/>
      </c>
    </row>
    <row r="53" ht="12.75" customHeight="1">
      <c r="AA53" s="7" t="str">
        <f>IF(AA10=17,"",IF(AA10=18,"",IF(AA10=19,"",AA61)))</f>
        <v/>
      </c>
    </row>
    <row r="54" ht="12.75" customHeight="1">
      <c r="AA54" s="7" t="str">
        <f>IF(AA11=10,"dix ",IF(AA11=11,"onze ",IF(AA11=12,"douze ",IF(AA11=13,"treize ",IF(AA11=14,"quatorze ",IF(AA11=15,"quinze ",AA62))))))</f>
        <v/>
      </c>
    </row>
    <row r="55" ht="12.75" customHeight="1">
      <c r="AA55" s="7" t="str">
        <f>IF(AA11=17,"",IF(AA11=18,"",IF(AA11=19,"",AA63)))</f>
        <v/>
      </c>
    </row>
    <row r="56" ht="12.75" customHeight="1">
      <c r="AA56" s="7" t="str">
        <f>IF(AA7=16,"seize ",IF(AA7=17,"dix-sept ",IF(AA7=18,"dix-huit ",IF(AA7=19,"dix-neuf ",AA64))))</f>
        <v/>
      </c>
    </row>
    <row r="57" ht="12.75" customHeight="1">
      <c r="AA57" s="7" t="str">
        <f>IF(AA7=21,"et un ",IF(AA7=31,"et un ",IF(AA7=41,"et un ",IF(AA7=51,"et un ",IF(AA7=61,"et un ",AA65)))))</f>
        <v/>
      </c>
    </row>
    <row r="58" ht="12.75" customHeight="1">
      <c r="AA58" s="7" t="str">
        <f>IF(AA9=16,"seize ",IF(AA9=17,"dix-sept ",IF(AA9=18,"dix-huit ",IF(AA9=19,"dix-neuf ",AA66))))</f>
        <v/>
      </c>
    </row>
    <row r="59" ht="12.75" customHeight="1">
      <c r="AA59" s="7" t="str">
        <f>IF(AA9=17,"",IF(AA9=18,"",IF(AA9=19,"",AA67)))</f>
        <v/>
      </c>
    </row>
    <row r="60" ht="12.75" customHeight="1">
      <c r="AA60" s="7" t="str">
        <f>IF(AA10=16,"seize ",IF(AA10=17,"dix-sept ",IF(AA10=18,"dix-huit ",IF(AA10=19,"dix-neuf ",AA68))))</f>
        <v/>
      </c>
    </row>
    <row r="61" ht="12.75" customHeight="1">
      <c r="AA61" s="7" t="str">
        <f>IF(AA10=21,"et un ",IF(AA10=31,"et un ",IF(AA10=41,"et un ",IF(AA10=51,"et un ",IF(AA10=61,"et un ",AA69)))))</f>
        <v/>
      </c>
    </row>
    <row r="62" ht="12.75" customHeight="1">
      <c r="AA62" s="7" t="str">
        <f>IF(AA11=16,"seize ",IF(AA11=17,"dix-sept ",IF(AA11=18,"dix-huit ",IF(AA11=19,"dix-neuf ",AA70))))</f>
        <v/>
      </c>
    </row>
    <row r="63" ht="12.75" customHeight="1">
      <c r="AA63" s="7" t="str">
        <f>IF(AA11=21,"et un ",IF(AA11=31,"et un ",IF(AA11=41,"et un ",IF(AA11=51,"et un ",IF(AA11=61,"et un ",AA71)))))</f>
        <v/>
      </c>
    </row>
    <row r="64" ht="12.75" customHeight="1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ht="12.75" customHeight="1">
      <c r="AA65" s="7" t="str">
        <f>IF(AA13=9,"",IF(AA13=7,"",IF(AA14=0,"",IF(AA14=1,"un ",IF(AA14=2,"deux ",IF(AA14=3,"trois ",IF(AA14=4,"quatre ",IF(AA14=5,"cinq ",AA73))))))))</f>
        <v/>
      </c>
    </row>
    <row r="66" ht="12.75" customHeight="1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ht="12.75" customHeight="1">
      <c r="AA67" s="7" t="str">
        <f>IF(AA9=21,"et un ",IF(AA9=31,"et un ",IF(AA9=41,"et un ",IF(AA9=51,"et un ",IF(AA9=61,"et un ",AA75)))))</f>
        <v/>
      </c>
    </row>
    <row r="68" ht="12.75" customHeight="1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ht="12.75" customHeight="1">
      <c r="AA69" s="7" t="str">
        <f>IF(AA19=9,"",IF(AA19=7,"",IF(AA20=0,"",IF(AA20=1,"un ",IF(AA20=2,"deux ",IF(AA20=3,"trois ",IF(AA20=4,"quatre ",IF(AA20=5,"cinq ",AA77))))))))</f>
        <v/>
      </c>
    </row>
    <row r="70" ht="12.75" customHeight="1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ht="12.75" customHeight="1">
      <c r="AA71" s="7" t="str">
        <f>IF(AA21=9,"",IF(AA21=7,"",IF(AA22=0,"",IF(AA22=1,"un ",IF(AA22=2,"deux ",IF(AA22=3,"trois ",IF(AA22=4,"quatre ",IF(AA22=5,"cinq ",AA79))))))))</f>
        <v/>
      </c>
    </row>
    <row r="72" ht="12.75" customHeight="1">
      <c r="AA72" s="7" t="str">
        <f>IF(AA7=76,"soixante-seize ",IF(AA7=77,"soixante-dix-sept ",IF(AA7=78,"soixante-dix-huit ",IF(AA7=79,"soixante-dix-neuf ",AA80))))</f>
        <v/>
      </c>
    </row>
    <row r="73" ht="12.75" customHeight="1">
      <c r="AA73" s="7">
        <f>IF(AA13=9,"",IF(AA14=6,"six ",IF(AA14=7,"sept ",IF(AA14=8,"huit ",IF(AA14=9,"neuf ",)))))</f>
        <v>0</v>
      </c>
    </row>
    <row r="74" ht="12.75" customHeight="1">
      <c r="AA74" s="7" t="str">
        <f>IF(AA9=76,"soixante-seize ",IF(AA9=77,"soixante-dix-sept ",IF(AA9=78,"soixante-dix-huit ",IF(AA9=79,"soixante-dix-neuf ",AA81))))</f>
        <v/>
      </c>
    </row>
    <row r="75" ht="12.75" customHeight="1">
      <c r="AA75" s="7" t="str">
        <f>IF(AA16=9,"",IF(AA16=7,"",IF(AA17=0,"",IF(AA17=1,"un ",IF(AA17=2,"deux ",IF(AA17=3,"trois ",IF(AA17=4,"quatre ",IF(AA17=5,"cinq ",AA82))))))))</f>
        <v/>
      </c>
    </row>
    <row r="76" ht="12.75" customHeight="1">
      <c r="AA76" s="7" t="str">
        <f>IF(AA10=76,"soixante-seize ",IF(AA10=77,"soixante-dix-sept ",IF(AA10=78,"soixante-dix-huit ",IF(AA10=79,"soixante-dix-neuf ",AA83))))</f>
        <v/>
      </c>
    </row>
    <row r="77" ht="12.75" customHeight="1">
      <c r="AA77" s="7">
        <f>IF(AA19=9,"",IF(AA20=6,"six ",IF(AA20=7,"sept ",IF(AA20=8,"huit ",IF(AA20=9,"neuf ",)))))</f>
        <v>0</v>
      </c>
    </row>
    <row r="78" ht="12.75" customHeight="1">
      <c r="AA78" s="7" t="str">
        <f>IF(AA11=76,"soixante-seize ",IF(AA11=77,"soixante-dix-sept ",IF(AA11=78,"soixante-dix-huit ",IF(AA11=79,"soixante-dix-neuf ",AA84))))</f>
        <v/>
      </c>
    </row>
    <row r="79" ht="12.75" customHeight="1">
      <c r="AA79" s="7">
        <f>IF(AA21=9,"",IF(AA22=6,"six ",IF(AA22=7,"sept ",IF(AA22=8,"huit ",IF(AA22=9,"neuf ",)))))</f>
        <v>0</v>
      </c>
    </row>
    <row r="80" ht="12.75" customHeight="1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ht="12.75" customHeight="1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ht="12.75" customHeight="1">
      <c r="AA82" s="7">
        <f>IF(AA16=9,"",IF(AA17=6,"six ",IF(AA17=7,"sept ",IF(AA17=8,"huit ",IF(AA17=9,"neuf ",)))))</f>
        <v>0</v>
      </c>
    </row>
    <row r="83" ht="12.75" customHeight="1">
      <c r="AA83" s="7" t="str">
        <f t="shared" ref="AA83:AA84" si="0">IF(AA10=90,"quatre-vingt-dix ",IF(AA10=91,"quatre-vingt-onze ",IF(AA10=92,"quatre-vingt-douze ",IF(AA10=93,"quatre-vingt-treize ",IF(AA10=94,"quatre-vingt-quatorze ",IF(AA10=95,"quatre-vingt-quinze ",AA87))))))</f>
        <v/>
      </c>
    </row>
    <row r="84" ht="12.75" customHeight="1">
      <c r="AA84" s="7" t="str">
        <f t="shared" si="0"/>
        <v/>
      </c>
    </row>
    <row r="85" ht="12.75" customHeight="1">
      <c r="AA85" s="7" t="str">
        <f>IF(AA7=96,"quatre-vingt-seize ",IF(AA7=97,"quatre-vingt-dix-sept ",IF(AA7=98,"quatre-vingt-dix-huit ",IF(AA7=99,"quatre-vingt-dix-neuf ",AA89))))</f>
        <v/>
      </c>
    </row>
    <row r="86" ht="12.75" customHeight="1">
      <c r="AA86" s="7" t="str">
        <f>IF(AA9=96,"quatre-vingt-seize ",IF(AA9=97,"quatre-vingt-dix-sept ",IF(AA9=98,"quatre-vingt-dix-huit ",IF(AA9=99,"quatre-vingt-dix-neuf ",AA90))))</f>
        <v/>
      </c>
    </row>
    <row r="87" ht="12.75" customHeight="1">
      <c r="AA87" s="7" t="str">
        <f t="shared" ref="AA87:AA88" si="1">IF(AA10=96,"quatre-vingt-seize ",IF(AA10=97,"quatre-vingt-dix-sept ",IF(AA10=98,"quatre-vingt-dix-huit ",IF(AA10=99,"quatre-vingt-dix-neuf ",AA91))))</f>
        <v/>
      </c>
    </row>
    <row r="88" ht="12.75" customHeight="1">
      <c r="AA88" s="7" t="str">
        <f t="shared" si="1"/>
        <v/>
      </c>
    </row>
    <row r="89" ht="12.75" customHeight="1">
      <c r="AA89" s="7" t="str">
        <f>IF(AA13=2,"vingt ",IF(AA13=3,"trente ",IF(AA13=4,"quarante ",IF(AA13=5,"cinquante ",AA93))))</f>
        <v/>
      </c>
    </row>
    <row r="90" ht="12.75" customHeight="1">
      <c r="AA90" s="7" t="str">
        <f>IF(AA16=2,"vingt ",IF(AA16=3,"trente ",IF(AA16=4,"quarante ",IF(AA16=5,"cinquante ",AA94))))</f>
        <v/>
      </c>
    </row>
    <row r="91" ht="12.75" customHeight="1">
      <c r="AA91" s="7" t="str">
        <f>IF(AA19=2,"vingt ",IF(AA19=3,"trente ",IF(AA19=4,"quarante ",IF(AA19=5,"cinquante ",AA95))))</f>
        <v/>
      </c>
    </row>
    <row r="92" ht="12.75" customHeight="1">
      <c r="AA92" s="7" t="str">
        <f>IF(AA21=2,"vingt ",IF(AA21=3,"trente ",IF(AA21=4,"quarante ",IF(AA21=5,"cinquante ",AA96))))</f>
        <v/>
      </c>
    </row>
    <row r="93" ht="12.75" customHeight="1">
      <c r="AA93" s="7" t="str">
        <f>IF(AA13=6,"soixante ",IF(AA7=80,"quatre-vingts ",IF(AA13=8,"quatre-vingt-","")))</f>
        <v/>
      </c>
    </row>
    <row r="94" ht="12.75" customHeight="1">
      <c r="AA94" s="7" t="str">
        <f>IF(AA16=6,"soixante ",IF(AA9=80,"quatre-vingts ",IF(AA16=8,"quatre-vingt-","")))</f>
        <v/>
      </c>
    </row>
    <row r="95" ht="12.75" customHeight="1">
      <c r="AA95" s="7" t="str">
        <f>IF(AA19=6,"soixante ",IF(AA10=80,"quatre-vingts ",IF(AA19=8,"quatre-vingt-","")))</f>
        <v/>
      </c>
    </row>
    <row r="96" ht="12.75" customHeight="1">
      <c r="AA96" s="7" t="str">
        <f>IF(AA21=6,"soixante ",IF(AA11=80,"quatre-vingts ",IF(AA21=8,"quatre-vingt-","")))</f>
        <v/>
      </c>
    </row>
    <row r="97" ht="12.75" customHeight="1">
      <c r="AA97" s="7">
        <f>0</f>
        <v>0</v>
      </c>
    </row>
    <row r="98" ht="12.75" customHeight="1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autoFilter="1" deleteColumns="1" deleteRows="1" formatCells="1" formatColumns="1" formatRows="1" insertColumns="1" insertHyperlinks="1" insertRows="1" objects="1" pivotTables="1" scenarios="0" selectLockedCells="1" selectUnlockedCells="0" sheet="1" sort="1"/>
  <mergeCells count="6">
    <mergeCell ref="C3:J3"/>
    <mergeCell ref="C5:J5"/>
    <mergeCell ref="C11:J11"/>
    <mergeCell ref="C24:J24"/>
    <mergeCell ref="C26:J26"/>
    <mergeCell ref="C28:J2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0" showOutlineSymbols="1"/>
    <pageSetUpPr autoPageBreaks="1" fitToPage="0"/>
  </sheetPr>
  <sheetViews>
    <sheetView zoomScale="100" workbookViewId="0">
      <selection activeCell="A1" activeCellId="0" sqref="A1"/>
    </sheetView>
  </sheetViews>
  <sheetFormatPr defaultColWidth="8.85546875" defaultRowHeight="14.25"/>
  <cols>
    <col customWidth="1" min="1" max="1" width="24.7109375"/>
  </cols>
  <sheetData>
    <row r="1">
      <c r="A1" s="7" t="s">
        <v>134</v>
      </c>
      <c r="B1" s="7" t="s">
        <v>135</v>
      </c>
    </row>
    <row r="2">
      <c r="A2" s="7" t="s">
        <v>136</v>
      </c>
      <c r="B2" s="7" t="s">
        <v>102</v>
      </c>
    </row>
    <row r="3">
      <c r="A3" s="7" t="s">
        <v>137</v>
      </c>
      <c r="B3" s="7">
        <v>1</v>
      </c>
    </row>
    <row r="4">
      <c r="A4" s="7" t="s">
        <v>138</v>
      </c>
      <c r="B4" s="7">
        <v>0</v>
      </c>
    </row>
    <row r="5">
      <c r="A5" s="7" t="s">
        <v>139</v>
      </c>
      <c r="B5" s="7">
        <v>0</v>
      </c>
    </row>
    <row r="6">
      <c r="A6" s="7" t="s">
        <v>140</v>
      </c>
      <c r="B6" s="7">
        <v>1</v>
      </c>
    </row>
    <row r="7">
      <c r="A7" s="7" t="s">
        <v>141</v>
      </c>
      <c r="B7" s="7">
        <v>1</v>
      </c>
    </row>
    <row r="8">
      <c r="A8" s="7" t="s">
        <v>142</v>
      </c>
      <c r="B8" s="7">
        <v>0</v>
      </c>
    </row>
    <row r="9">
      <c r="A9" s="7" t="s">
        <v>143</v>
      </c>
      <c r="B9" s="7">
        <v>0</v>
      </c>
    </row>
    <row r="10">
      <c r="A10" s="7" t="s">
        <v>144</v>
      </c>
      <c r="C10" s="7" t="s">
        <v>145</v>
      </c>
    </row>
    <row r="11">
      <c r="A11" s="7" t="s">
        <v>146</v>
      </c>
      <c r="B11" s="7">
        <v>0</v>
      </c>
    </row>
    <row r="12">
      <c r="A12" s="7" t="s">
        <v>147</v>
      </c>
      <c r="B12" s="7" t="s">
        <v>148</v>
      </c>
    </row>
  </sheetData>
  <sheetProtection password="E95E" autoFilter="1" deleteColumns="1" deleteRows="1" formatCells="1" formatColumns="1" formatRows="1" insertColumns="1" insertHyperlinks="1" insertRows="1" objects="1" pivotTables="1" scenarios="0" selectLockedCells="1" selectUnlockedCells="0" sheet="1" sort="1"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2"/>
    <outlinePr applyStyles="0" summaryBelow="0" summaryRight="0" showOutlineSymbols="1"/>
    <pageSetUpPr autoPageBreaks="1" fitToPage="1"/>
  </sheetPr>
  <sheetViews>
    <sheetView showGridLines="0" zoomScale="100" workbookViewId="0">
      <selection activeCell="C4" activeCellId="0" sqref="C4:J4"/>
    </sheetView>
  </sheetViews>
  <sheetFormatPr defaultColWidth="8.85546875" defaultRowHeight="12.75" customHeight="1"/>
  <cols>
    <col customWidth="1" min="1" max="1" width="6.7109375"/>
    <col customWidth="1" min="2" max="2" width="35"/>
    <col customWidth="1" min="3" max="10" width="11.42578125"/>
  </cols>
  <sheetData>
    <row r="2" ht="12.75" customHeight="1">
      <c r="B2" s="94" t="s">
        <v>149</v>
      </c>
      <c r="C2" s="94"/>
      <c r="D2" s="94"/>
      <c r="E2" s="94"/>
      <c r="F2" s="94"/>
      <c r="G2" s="94"/>
      <c r="H2" s="94"/>
      <c r="I2" s="94"/>
      <c r="J2" s="94"/>
    </row>
    <row r="4" ht="12.75" customHeight="1">
      <c r="A4" s="87" t="s">
        <v>100</v>
      </c>
      <c r="B4" s="88" t="s">
        <v>150</v>
      </c>
      <c r="C4" s="95"/>
      <c r="D4" s="95"/>
      <c r="E4" s="95"/>
      <c r="F4" s="95"/>
      <c r="G4" s="95"/>
      <c r="H4" s="95"/>
      <c r="I4" s="95"/>
      <c r="J4" s="95"/>
    </row>
    <row r="6" ht="12.75" customHeight="1">
      <c r="A6" s="87" t="s">
        <v>103</v>
      </c>
      <c r="B6" s="88" t="s">
        <v>151</v>
      </c>
      <c r="C6" s="95"/>
      <c r="D6" s="95"/>
      <c r="E6" s="95"/>
      <c r="F6" s="95"/>
      <c r="G6" s="95"/>
      <c r="H6" s="95"/>
      <c r="I6" s="95"/>
      <c r="J6" s="95"/>
    </row>
    <row r="8" ht="12.75" customHeight="1">
      <c r="A8" s="87" t="s">
        <v>106</v>
      </c>
      <c r="B8" s="88" t="s">
        <v>152</v>
      </c>
      <c r="C8" s="95"/>
      <c r="D8" s="95"/>
      <c r="E8" s="95"/>
      <c r="F8" s="95"/>
      <c r="G8" s="95"/>
      <c r="H8" s="95"/>
      <c r="I8" s="95"/>
      <c r="J8" s="95"/>
    </row>
    <row r="10" ht="12.75" customHeight="1">
      <c r="A10" s="87" t="s">
        <v>109</v>
      </c>
      <c r="B10" s="88" t="s">
        <v>153</v>
      </c>
      <c r="C10" s="96"/>
      <c r="D10" s="96"/>
      <c r="E10" s="96"/>
      <c r="F10" s="96"/>
      <c r="G10" s="96"/>
      <c r="H10" s="96"/>
      <c r="I10" s="96"/>
      <c r="J10" s="96"/>
    </row>
    <row r="12" ht="12.75" customHeight="1">
      <c r="A12" s="87" t="s">
        <v>111</v>
      </c>
      <c r="B12" s="88" t="s">
        <v>154</v>
      </c>
      <c r="C12" s="95"/>
      <c r="D12" s="95"/>
      <c r="E12" s="95"/>
      <c r="F12" s="95"/>
      <c r="G12" s="95"/>
      <c r="H12" s="95"/>
      <c r="I12" s="95"/>
      <c r="J12" s="95"/>
    </row>
    <row r="14" ht="12.75" customHeight="1">
      <c r="A14" s="87" t="s">
        <v>113</v>
      </c>
      <c r="B14" s="88" t="s">
        <v>155</v>
      </c>
      <c r="C14" s="95"/>
      <c r="D14" s="95"/>
      <c r="E14" s="95"/>
      <c r="F14" s="95"/>
      <c r="G14" s="95"/>
      <c r="H14" s="95"/>
      <c r="I14" s="95"/>
      <c r="J14" s="95"/>
    </row>
    <row r="16" ht="12.75" customHeight="1">
      <c r="A16" s="87" t="s">
        <v>116</v>
      </c>
      <c r="B16" s="88" t="s">
        <v>156</v>
      </c>
      <c r="C16" s="95"/>
      <c r="D16" s="95"/>
      <c r="E16" s="95"/>
      <c r="F16" s="95"/>
      <c r="G16" s="95"/>
      <c r="H16" s="95"/>
      <c r="I16" s="95"/>
      <c r="J16" s="95"/>
    </row>
    <row r="18" ht="12.75" customHeight="1">
      <c r="A18" s="87" t="s">
        <v>119</v>
      </c>
      <c r="B18" s="88" t="s">
        <v>157</v>
      </c>
      <c r="C18" s="97"/>
      <c r="D18" s="97"/>
      <c r="E18" s="97"/>
      <c r="F18" s="97"/>
      <c r="G18" s="97"/>
      <c r="H18" s="97"/>
      <c r="I18" s="97"/>
      <c r="J18" s="97"/>
    </row>
    <row r="20" ht="12.75" customHeight="1">
      <c r="A20" s="87" t="s">
        <v>158</v>
      </c>
      <c r="B20" s="88" t="s">
        <v>159</v>
      </c>
      <c r="C20" s="97"/>
      <c r="D20" s="97"/>
      <c r="E20" s="97"/>
      <c r="F20" s="97"/>
      <c r="G20" s="97"/>
      <c r="H20" s="97"/>
      <c r="I20" s="97"/>
      <c r="J20" s="97"/>
    </row>
    <row r="22" ht="12.75" customHeight="1">
      <c r="A22" s="87" t="s">
        <v>126</v>
      </c>
      <c r="B22" s="88" t="s">
        <v>160</v>
      </c>
      <c r="C22" s="97"/>
      <c r="D22" s="97"/>
      <c r="E22" s="97"/>
      <c r="F22" s="97"/>
      <c r="G22" s="97"/>
      <c r="H22" s="97"/>
      <c r="I22" s="97"/>
      <c r="J22" s="97"/>
    </row>
    <row r="24" ht="12.75" customHeight="1">
      <c r="A24" s="87" t="s">
        <v>129</v>
      </c>
      <c r="B24" s="88" t="s">
        <v>161</v>
      </c>
      <c r="C24" s="95"/>
      <c r="D24" s="95"/>
      <c r="E24" s="95"/>
      <c r="F24" s="95"/>
      <c r="G24" s="95"/>
      <c r="H24" s="95"/>
      <c r="I24" s="95"/>
      <c r="J24" s="95"/>
    </row>
    <row r="28" ht="60" customHeight="1">
      <c r="A28" s="87" t="s">
        <v>132</v>
      </c>
      <c r="B28" s="88" t="s">
        <v>162</v>
      </c>
      <c r="C28" s="95"/>
      <c r="D28" s="95"/>
      <c r="E28" s="95"/>
      <c r="F28" s="95"/>
      <c r="G28" s="95"/>
      <c r="H28" s="95"/>
      <c r="I28" s="95"/>
      <c r="J28" s="95"/>
    </row>
  </sheetData>
  <sheetProtection password="E95E" autoFilter="1" deleteColumns="1" deleteRows="1" formatCells="1" formatColumns="1" formatRows="1" insertColumns="1" insertHyperlinks="1" insertRows="1" objects="1" pivotTables="1" scenarios="0" selectLockedCells="1" selectUnlockedCells="0" sheet="1" sort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0" gridLines="0"/>
  <pageMargins left="0.70866141732283017" right="0.70866141732283017" top="0.74803149606299002" bottom="0.74803149606299002" header="0.31496062992126" footer="0.31496062992126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ONLYOFFICE/7.4.0.163</Application>
  <Company/>
  <HyperlinkBase/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Loïc JOUAN</dc:creator>
  <cp:keywords/>
  <dc:description/>
  <cp:revision>2</cp:revision>
  <dcterms:created xsi:type="dcterms:W3CDTF">2025-10-07T11:50:45Z</dcterms:created>
  <dcterms:modified xsi:type="dcterms:W3CDTF">2025-10-09T07:20:51Z</dcterms:modified>
  <cp:category/>
  <cp:contentStatus/>
</cp:coreProperties>
</file>